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g448\Desktop\tecnologia peridood 2\"/>
    </mc:Choice>
  </mc:AlternateContent>
  <bookViews>
    <workbookView xWindow="240" yWindow="75" windowWidth="18855" windowHeight="11760"/>
  </bookViews>
  <sheets>
    <sheet name="Condicionales 1" sheetId="2" r:id="rId1"/>
    <sheet name="Condicionales 2" sheetId="1" r:id="rId2"/>
  </sheets>
  <calcPr calcId="15251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P6" i="2"/>
  <c r="P7" i="2"/>
  <c r="P8" i="2"/>
  <c r="P9" i="2"/>
  <c r="P10" i="2"/>
  <c r="P11" i="2"/>
  <c r="P12" i="2"/>
  <c r="P13" i="2"/>
  <c r="P14" i="2"/>
  <c r="P5" i="2"/>
  <c r="O10" i="2"/>
  <c r="O9" i="2"/>
  <c r="O11" i="2"/>
  <c r="O12" i="2"/>
  <c r="O13" i="2"/>
  <c r="O14" i="2"/>
  <c r="O6" i="2"/>
  <c r="O7" i="2"/>
  <c r="O8" i="2"/>
  <c r="O5" i="2"/>
  <c r="N14" i="2"/>
  <c r="N13" i="2"/>
  <c r="N12" i="2"/>
  <c r="N11" i="2"/>
  <c r="N10" i="2"/>
  <c r="N9" i="2"/>
  <c r="N8" i="2"/>
  <c r="N7" i="2"/>
  <c r="N6" i="2"/>
  <c r="N5" i="2"/>
  <c r="L6" i="2"/>
  <c r="L7" i="2"/>
  <c r="L8" i="2"/>
  <c r="L9" i="2"/>
  <c r="L10" i="2"/>
  <c r="L11" i="2"/>
  <c r="L12" i="2"/>
  <c r="L13" i="2"/>
  <c r="L14" i="2"/>
  <c r="L5" i="2"/>
  <c r="K9" i="2"/>
  <c r="K10" i="2"/>
  <c r="K11" i="2"/>
  <c r="K12" i="2"/>
  <c r="K13" i="2"/>
  <c r="K14" i="2"/>
  <c r="K6" i="2"/>
  <c r="K7" i="2"/>
  <c r="K8" i="2"/>
  <c r="K5" i="2"/>
  <c r="J6" i="2"/>
  <c r="J7" i="2"/>
  <c r="J8" i="2"/>
  <c r="J9" i="2"/>
  <c r="J10" i="2"/>
  <c r="J11" i="2"/>
  <c r="J12" i="2"/>
  <c r="J13" i="2"/>
  <c r="J14" i="2"/>
  <c r="J5" i="2"/>
  <c r="I6" i="2"/>
  <c r="I7" i="2"/>
  <c r="I8" i="2"/>
  <c r="I9" i="2"/>
  <c r="I10" i="2"/>
  <c r="I11" i="2"/>
  <c r="I12" i="2"/>
  <c r="I13" i="2"/>
  <c r="I14" i="2"/>
  <c r="I5" i="2"/>
  <c r="H6" i="2"/>
  <c r="H7" i="2"/>
  <c r="H8" i="2"/>
  <c r="H9" i="2"/>
  <c r="H10" i="2"/>
  <c r="H11" i="2"/>
  <c r="H12" i="2"/>
  <c r="H13" i="2"/>
  <c r="H14" i="2"/>
  <c r="H5" i="2"/>
  <c r="T5" i="1"/>
  <c r="T6" i="1"/>
  <c r="T7" i="1"/>
  <c r="T8" i="1"/>
  <c r="T9" i="1"/>
  <c r="T10" i="1"/>
  <c r="T11" i="1"/>
  <c r="T12" i="1"/>
  <c r="T13" i="1"/>
  <c r="T14" i="1"/>
  <c r="T15" i="1"/>
  <c r="T4" i="1"/>
  <c r="S5" i="1"/>
  <c r="S6" i="1"/>
  <c r="S7" i="1"/>
  <c r="S8" i="1"/>
  <c r="S9" i="1"/>
  <c r="S10" i="1"/>
  <c r="S11" i="1"/>
  <c r="S12" i="1"/>
  <c r="S13" i="1"/>
  <c r="S14" i="1"/>
  <c r="S15" i="1"/>
  <c r="S4" i="1"/>
  <c r="R5" i="1"/>
  <c r="R6" i="1"/>
  <c r="R7" i="1"/>
  <c r="R8" i="1"/>
  <c r="R9" i="1"/>
  <c r="R10" i="1"/>
  <c r="R11" i="1"/>
  <c r="R12" i="1"/>
  <c r="R13" i="1"/>
  <c r="R14" i="1"/>
  <c r="R15" i="1"/>
  <c r="R4" i="1"/>
  <c r="Q5" i="1"/>
  <c r="Q6" i="1"/>
  <c r="Q7" i="1"/>
  <c r="Q8" i="1"/>
  <c r="Q9" i="1"/>
  <c r="Q10" i="1"/>
  <c r="Q11" i="1"/>
  <c r="Q12" i="1"/>
  <c r="Q13" i="1"/>
  <c r="Q14" i="1"/>
  <c r="Q15" i="1"/>
  <c r="Q4" i="1"/>
  <c r="P5" i="1"/>
  <c r="P6" i="1"/>
  <c r="P7" i="1"/>
  <c r="P8" i="1"/>
  <c r="P9" i="1"/>
  <c r="P10" i="1"/>
  <c r="P11" i="1"/>
  <c r="P12" i="1"/>
  <c r="P13" i="1"/>
  <c r="P14" i="1"/>
  <c r="P15" i="1"/>
  <c r="P4" i="1"/>
  <c r="O5" i="1"/>
  <c r="O6" i="1"/>
  <c r="O7" i="1"/>
  <c r="O8" i="1"/>
  <c r="O9" i="1"/>
  <c r="O10" i="1"/>
  <c r="O11" i="1"/>
  <c r="O12" i="1"/>
  <c r="O13" i="1"/>
  <c r="O14" i="1"/>
  <c r="O15" i="1"/>
  <c r="O4" i="1"/>
  <c r="N5" i="1"/>
  <c r="N6" i="1"/>
  <c r="N7" i="1"/>
  <c r="N8" i="1"/>
  <c r="N9" i="1"/>
  <c r="N10" i="1"/>
  <c r="N11" i="1"/>
  <c r="N12" i="1"/>
  <c r="N13" i="1"/>
  <c r="N14" i="1"/>
  <c r="N15" i="1"/>
  <c r="N4" i="1"/>
  <c r="M15" i="1"/>
  <c r="M5" i="1"/>
  <c r="M6" i="1"/>
  <c r="M7" i="1"/>
  <c r="M8" i="1"/>
  <c r="M9" i="1"/>
  <c r="M10" i="1"/>
  <c r="M11" i="1"/>
  <c r="M12" i="1"/>
  <c r="M13" i="1"/>
  <c r="M14" i="1"/>
  <c r="M4" i="1"/>
  <c r="L5" i="1"/>
  <c r="L6" i="1"/>
  <c r="L7" i="1"/>
  <c r="L8" i="1"/>
  <c r="L9" i="1"/>
  <c r="L10" i="1"/>
  <c r="L11" i="1"/>
  <c r="L12" i="1"/>
  <c r="L13" i="1"/>
  <c r="L14" i="1"/>
  <c r="L15" i="1"/>
  <c r="L4" i="1"/>
  <c r="K4" i="1"/>
  <c r="K5" i="1"/>
  <c r="K6" i="1"/>
  <c r="K7" i="1"/>
  <c r="K8" i="1"/>
  <c r="K9" i="1"/>
  <c r="K10" i="1"/>
  <c r="K11" i="1"/>
  <c r="K12" i="1"/>
  <c r="K13" i="1"/>
  <c r="K14" i="1"/>
  <c r="K15" i="1"/>
  <c r="J5" i="1"/>
  <c r="J6" i="1"/>
  <c r="J7" i="1"/>
  <c r="J8" i="1"/>
  <c r="J9" i="1"/>
  <c r="J10" i="1"/>
  <c r="J11" i="1"/>
  <c r="J12" i="1"/>
  <c r="J13" i="1"/>
  <c r="J14" i="1"/>
  <c r="J15" i="1"/>
  <c r="J4" i="1"/>
  <c r="I9" i="1"/>
  <c r="I5" i="1"/>
  <c r="I6" i="1"/>
  <c r="I7" i="1"/>
  <c r="I8" i="1"/>
  <c r="I10" i="1"/>
  <c r="I11" i="1"/>
  <c r="I12" i="1"/>
  <c r="I13" i="1"/>
  <c r="I14" i="1"/>
  <c r="I15" i="1"/>
  <c r="I4" i="1"/>
  <c r="H5" i="1"/>
  <c r="H7" i="1"/>
  <c r="H8" i="1"/>
  <c r="H9" i="1"/>
  <c r="H10" i="1"/>
  <c r="H11" i="1"/>
  <c r="H12" i="1"/>
  <c r="H13" i="1"/>
  <c r="H14" i="1"/>
  <c r="H15" i="1"/>
  <c r="H4" i="1"/>
  <c r="G5" i="1"/>
  <c r="G7" i="1"/>
  <c r="G8" i="1"/>
  <c r="G9" i="1"/>
  <c r="G10" i="1"/>
  <c r="G11" i="1"/>
  <c r="G12" i="1"/>
  <c r="G14" i="1"/>
  <c r="G15" i="1"/>
  <c r="G4" i="1"/>
  <c r="F4" i="1"/>
  <c r="F5" i="1"/>
  <c r="F7" i="1"/>
  <c r="F8" i="1"/>
  <c r="F9" i="1"/>
  <c r="F10" i="1"/>
  <c r="F11" i="1"/>
  <c r="F12" i="1"/>
  <c r="F14" i="1"/>
  <c r="F15" i="1"/>
  <c r="E5" i="1"/>
  <c r="E6" i="1"/>
  <c r="G6" i="1" s="1"/>
  <c r="E7" i="1"/>
  <c r="E8" i="1"/>
  <c r="E9" i="1"/>
  <c r="E10" i="1"/>
  <c r="E11" i="1"/>
  <c r="E12" i="1"/>
  <c r="E13" i="1"/>
  <c r="G13" i="1" s="1"/>
  <c r="E14" i="1"/>
  <c r="E15" i="1"/>
  <c r="E4" i="1"/>
  <c r="F6" i="1" l="1"/>
  <c r="H6" i="1" s="1"/>
  <c r="F13" i="1"/>
</calcChain>
</file>

<file path=xl/sharedStrings.xml><?xml version="1.0" encoding="utf-8"?>
<sst xmlns="http://schemas.openxmlformats.org/spreadsheetml/2006/main" count="302" uniqueCount="106">
  <si>
    <t>C O N D I C I O N A L E S   E X C E L   X P</t>
  </si>
  <si>
    <t>Articulos</t>
  </si>
  <si>
    <t>Cantidad</t>
  </si>
  <si>
    <t>V/Unitario</t>
  </si>
  <si>
    <t>Costo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</si>
  <si>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</si>
  <si>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</si>
  <si>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</si>
  <si>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</si>
  <si>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</si>
  <si>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</si>
  <si>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</si>
  <si>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</si>
  <si>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</si>
  <si>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</si>
  <si>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</si>
  <si>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Condición 11</t>
  </si>
  <si>
    <t>Condición 12</t>
  </si>
  <si>
    <t>Pasta</t>
  </si>
  <si>
    <t>Papa</t>
  </si>
  <si>
    <t>Arroz</t>
  </si>
  <si>
    <t>Aceite</t>
  </si>
  <si>
    <t>Panela</t>
  </si>
  <si>
    <t>Sal</t>
  </si>
  <si>
    <t>Chocolate</t>
  </si>
  <si>
    <t>Frijol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</si>
  <si>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</si>
  <si>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 6</t>
    </r>
    <r>
      <rPr>
        <sz val="10"/>
        <rFont val="Arial"/>
      </rPr>
      <t>: Hallar el 2,5% del Vlr unitario, si la cantidad es mayor o igual a 8.</t>
    </r>
  </si>
  <si>
    <r>
      <t>Condicion 8</t>
    </r>
    <r>
      <rPr>
        <sz val="10"/>
        <rFont val="Arial"/>
      </rPr>
      <t>: Hallar el 3,5% del vlr unitario si la suma de los Ivas y Retenciones es diferente de 6000.</t>
    </r>
  </si>
  <si>
    <r>
      <t>Condicion 9</t>
    </r>
    <r>
      <rPr>
        <sz val="10"/>
        <rFont val="Arial"/>
      </rPr>
      <t>: Si la suma del Iva y la retencion es menor de 2.500, escriba BAJO IMPUESTO, sino escriba SOBRECOSTO</t>
    </r>
  </si>
  <si>
    <r>
      <t>Condicion10</t>
    </r>
    <r>
      <rPr>
        <sz val="10"/>
        <rFont val="Arial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</si>
  <si>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</rPr>
      <t xml:space="preserve">:Si el Costo es menor a 60,000 dar un Iva del 12% sino del 16% </t>
    </r>
  </si>
  <si>
    <t>si el costo es mayor de 2000, sume costo y precio, de lo contrario, reste costo y precio</t>
  </si>
  <si>
    <t>si la cantidad es diferente de 1, escriba HAY EXISTENCIAS AUN, sino escriba COMPRAR ARTICULO</t>
  </si>
  <si>
    <t>si el total es mayor de 3,000,000 hallar el 3% del total, sino escriba SON VENTAS MENORES</t>
  </si>
  <si>
    <t>Si  la sesion es Scanners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</si>
  <si>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</si>
  <si>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SENCILLO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</si>
  <si>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</si>
  <si>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</si>
  <si>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</si>
  <si>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</si>
  <si>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</si>
  <si>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</si>
  <si>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</si>
  <si>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</si>
  <si>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</si>
  <si>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</si>
  <si>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</si>
  <si>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</si>
  <si>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</si>
  <si>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</si>
  <si>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</si>
  <si>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</si>
  <si>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</si>
  <si>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</si>
  <si>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</si>
  <si>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Scanners</t>
  </si>
  <si>
    <t>C300 GLS</t>
  </si>
  <si>
    <t>Scanners para Negocios</t>
  </si>
  <si>
    <t>C310 GLS</t>
  </si>
  <si>
    <t>C320 GLS</t>
  </si>
  <si>
    <t>Scannerspara Negocios</t>
  </si>
  <si>
    <t>C100 GLS</t>
  </si>
  <si>
    <t>ScannersPersonal ULTRA</t>
  </si>
  <si>
    <t>C110 GLS</t>
  </si>
  <si>
    <t>ScannersPersonal</t>
  </si>
  <si>
    <t>C120 GLS</t>
  </si>
  <si>
    <t>C510 GLS</t>
  </si>
  <si>
    <t>ScannersProfesional Plus</t>
  </si>
  <si>
    <t>C520 GLS</t>
  </si>
  <si>
    <t>Conmutador</t>
  </si>
  <si>
    <t>F300 G</t>
  </si>
  <si>
    <t>Conmutadorpara Negocios</t>
  </si>
  <si>
    <t>F350 G</t>
  </si>
  <si>
    <t>Azúcar</t>
  </si>
  <si>
    <t>Garbanzos</t>
  </si>
  <si>
    <t>Chocolisto</t>
  </si>
  <si>
    <t>Avena</t>
  </si>
  <si>
    <t>Iva 16%</t>
  </si>
  <si>
    <t>Retencion 3%</t>
  </si>
  <si>
    <r>
      <t>Condiciòn 1</t>
    </r>
    <r>
      <rPr>
        <sz val="10"/>
        <rFont val="Arial"/>
      </rPr>
      <t>: Si el vlr unitario es mayor de 9,000, escriba COSTOSO, sino escriba BARATO.</t>
    </r>
  </si>
  <si>
    <r>
      <t>Condicion 2</t>
    </r>
    <r>
      <rPr>
        <sz val="10"/>
        <rFont val="Arial"/>
      </rPr>
      <t>: Si el costo es diferente de 4900, sumar cantidad y vlr unitario, sino sacar la raiz cuadrada al vlr unitario.</t>
    </r>
  </si>
  <si>
    <r>
      <t>Condicion 3</t>
    </r>
    <r>
      <rPr>
        <sz val="10"/>
        <rFont val="Arial"/>
      </rPr>
      <t>: Si la suma del Iva y la Retenciòn son menores de 8500, divida Iva y Retencion, sino multiplique Iva y Retencion.</t>
    </r>
  </si>
  <si>
    <r>
      <t>Condicion 4</t>
    </r>
    <r>
      <rPr>
        <sz val="10"/>
        <rFont val="Arial"/>
      </rPr>
      <t>: Dar el 5% de descuento al vlr unitario si el neto es mayor de 38000.</t>
    </r>
  </si>
  <si>
    <r>
      <t>Condicion 5</t>
    </r>
    <r>
      <rPr>
        <sz val="10"/>
        <rFont val="Arial"/>
      </rPr>
      <t>: Sumar 2000 al costo si el Iva es diferente de 4.060, sino escriba NO CUMPLE.</t>
    </r>
  </si>
  <si>
    <r>
      <t>Condicion 7</t>
    </r>
    <r>
      <rPr>
        <sz val="10"/>
        <rFont val="Arial"/>
      </rPr>
      <t>: Sacar la raìz cùbica a los costos menores de 5900.</t>
    </r>
  </si>
  <si>
    <r>
      <t>Condicion12</t>
    </r>
    <r>
      <rPr>
        <sz val="10"/>
        <rFont val="Arial"/>
      </rPr>
      <t>:Si el Costo es menor o igual a 10,000a 50,000 sacr una retencion del 2,5 sino del 3%</t>
    </r>
  </si>
  <si>
    <t xml:space="preserve"> </t>
  </si>
  <si>
    <t>COSTOSO</t>
  </si>
  <si>
    <t>BARATO</t>
  </si>
  <si>
    <t>NO CUMPLE</t>
  </si>
  <si>
    <t>BAJO IMPUESTO</t>
  </si>
  <si>
    <t>SOBRECOSTO</t>
  </si>
  <si>
    <t>QUE CHICHARRON</t>
  </si>
  <si>
    <t>HAY EXISTENCIAS AUN</t>
  </si>
  <si>
    <t>COMPRAR ARTICULO</t>
  </si>
  <si>
    <t>SON VENTAS MENORES</t>
  </si>
  <si>
    <t>DISPOSITIVOS DE SALIDA</t>
  </si>
  <si>
    <t>COMUNICACION EN LA RED</t>
  </si>
  <si>
    <t>VALEN MUCHO</t>
  </si>
  <si>
    <t>ES ULTRA</t>
  </si>
  <si>
    <t>ES SENCILLO</t>
  </si>
  <si>
    <t>HAY QUE REBAJARLO</t>
  </si>
  <si>
    <t>SON COMPETITIVOS LOS PRECIOS</t>
  </si>
  <si>
    <t>SIN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</si>
</sst>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 &quot;$&quot;\ * #,##0_ ;_ &quot;$&quot;\ * \-#,##0_ ;_ &quot;$&quot;\ * &quot;-&quot;??_ ;_ @_ "/>
    <numFmt numFmtId="175" formatCode="_ * #,##0_ ;_ * \-#,##0_ ;_ * &quot;-&quot;??_ ;_ @_ "/>
    <numFmt numFmtId="176" formatCode="_ &quot;$&quot;\ * #,##0.0_ ;_ &quot;$&quot;\ * \-#,##0.0_ ;_ &quot;$&quot;\ * &quot;-&quot;??_ ;_ @_ "/>
    <numFmt numFmtId="180" formatCode="_ * #,##0.000_ ;_ * \-#,##0.000_ ;_ * &quot;-&quot;??_ ;_ @_ "/>
    <numFmt numFmtId="186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</font>
    <font>
      <sz val="8"/>
      <name val="Arial"/>
      <family val="2"/>
    </font>
    <font>
      <sz val="10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b/>
      <sz val="8.5"/>
      <color theme="1" tint="0.249977111117893"/>
      <name val="MS Sans Serif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3"/>
    <xf numFmtId="0" fontId="2" fillId="0" borderId="0" xfId="3" applyFont="1"/>
    <xf numFmtId="0" fontId="1" fillId="0" borderId="1" xfId="3" applyFont="1" applyFill="1" applyBorder="1"/>
    <xf numFmtId="0" fontId="2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1" fillId="0" borderId="0" xfId="3" applyFill="1"/>
    <xf numFmtId="0" fontId="6" fillId="0" borderId="0" xfId="3" applyFont="1" applyFill="1" applyBorder="1" applyAlignment="1">
      <alignment horizontal="left" wrapText="1"/>
    </xf>
    <xf numFmtId="0" fontId="1" fillId="0" borderId="0" xfId="3" applyNumberFormat="1"/>
    <xf numFmtId="0" fontId="4" fillId="2" borderId="3" xfId="3" applyFont="1" applyFill="1" applyBorder="1" applyAlignment="1">
      <alignment horizontal="center"/>
    </xf>
    <xf numFmtId="0" fontId="7" fillId="3" borderId="8" xfId="3" applyFont="1" applyFill="1" applyBorder="1"/>
    <xf numFmtId="0" fontId="1" fillId="0" borderId="0" xfId="4"/>
    <xf numFmtId="0" fontId="10" fillId="4" borderId="4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/>
    </xf>
    <xf numFmtId="0" fontId="9" fillId="6" borderId="5" xfId="4" applyFont="1" applyFill="1" applyBorder="1" applyAlignment="1"/>
    <xf numFmtId="0" fontId="9" fillId="6" borderId="6" xfId="4" applyFont="1" applyFill="1" applyBorder="1" applyAlignment="1"/>
    <xf numFmtId="174" fontId="9" fillId="6" borderId="6" xfId="2" applyNumberFormat="1" applyFont="1" applyFill="1" applyBorder="1" applyAlignment="1"/>
    <xf numFmtId="176" fontId="9" fillId="6" borderId="6" xfId="2" applyNumberFormat="1" applyFont="1" applyFill="1" applyBorder="1"/>
    <xf numFmtId="174" fontId="9" fillId="6" borderId="5" xfId="2" applyNumberFormat="1" applyFont="1" applyFill="1" applyBorder="1" applyAlignment="1"/>
    <xf numFmtId="176" fontId="9" fillId="6" borderId="5" xfId="2" applyNumberFormat="1" applyFont="1" applyFill="1" applyBorder="1"/>
    <xf numFmtId="174" fontId="9" fillId="6" borderId="5" xfId="2" applyNumberFormat="1" applyFont="1" applyFill="1" applyBorder="1"/>
    <xf numFmtId="0" fontId="11" fillId="7" borderId="5" xfId="4" applyFont="1" applyFill="1" applyBorder="1" applyAlignment="1">
      <alignment horizontal="center" wrapText="1"/>
    </xf>
    <xf numFmtId="0" fontId="6" fillId="7" borderId="5" xfId="4" applyFont="1" applyFill="1" applyBorder="1" applyAlignment="1">
      <alignment wrapText="1"/>
    </xf>
    <xf numFmtId="0" fontId="11" fillId="7" borderId="5" xfId="4" applyFont="1" applyFill="1" applyBorder="1" applyAlignment="1">
      <alignment wrapText="1"/>
    </xf>
    <xf numFmtId="0" fontId="12" fillId="7" borderId="5" xfId="4" applyFont="1" applyFill="1" applyBorder="1" applyAlignment="1">
      <alignment wrapText="1"/>
    </xf>
    <xf numFmtId="0" fontId="5" fillId="8" borderId="2" xfId="3" applyFont="1" applyFill="1" applyBorder="1" applyAlignment="1">
      <alignment horizontal="center"/>
    </xf>
    <xf numFmtId="0" fontId="1" fillId="9" borderId="2" xfId="3" applyFill="1" applyBorder="1"/>
    <xf numFmtId="0" fontId="1" fillId="9" borderId="2" xfId="3" applyFill="1" applyBorder="1" applyAlignment="1">
      <alignment horizontal="center"/>
    </xf>
    <xf numFmtId="175" fontId="1" fillId="9" borderId="2" xfId="1" applyNumberFormat="1" applyFont="1" applyFill="1" applyBorder="1" applyAlignment="1">
      <alignment horizontal="right"/>
    </xf>
    <xf numFmtId="175" fontId="1" fillId="9" borderId="2" xfId="1" applyNumberFormat="1" applyFont="1" applyFill="1" applyBorder="1"/>
    <xf numFmtId="0" fontId="1" fillId="9" borderId="3" xfId="3" applyFill="1" applyBorder="1"/>
    <xf numFmtId="0" fontId="1" fillId="9" borderId="8" xfId="3" applyFill="1" applyBorder="1"/>
    <xf numFmtId="0" fontId="7" fillId="9" borderId="2" xfId="3" applyFont="1" applyFill="1" applyBorder="1"/>
    <xf numFmtId="180" fontId="1" fillId="9" borderId="2" xfId="1" applyNumberFormat="1" applyFont="1" applyFill="1" applyBorder="1" applyAlignment="1">
      <alignment horizontal="right"/>
    </xf>
    <xf numFmtId="0" fontId="3" fillId="8" borderId="0" xfId="3" applyFont="1" applyFill="1" applyAlignment="1">
      <alignment horizontal="center" vertical="center"/>
    </xf>
    <xf numFmtId="0" fontId="3" fillId="8" borderId="7" xfId="3" applyFont="1" applyFill="1" applyBorder="1" applyAlignment="1">
      <alignment horizontal="center" vertical="center"/>
    </xf>
    <xf numFmtId="0" fontId="7" fillId="8" borderId="0" xfId="3" applyFont="1" applyFill="1" applyBorder="1" applyAlignment="1">
      <alignment horizontal="center" wrapText="1"/>
    </xf>
    <xf numFmtId="0" fontId="7" fillId="8" borderId="7" xfId="3" applyFont="1" applyFill="1" applyBorder="1" applyAlignment="1">
      <alignment horizontal="center" wrapText="1"/>
    </xf>
    <xf numFmtId="2" fontId="1" fillId="9" borderId="2" xfId="3" applyNumberFormat="1" applyFill="1" applyBorder="1"/>
    <xf numFmtId="186" fontId="1" fillId="9" borderId="2" xfId="3" applyNumberFormat="1" applyFill="1" applyBorder="1"/>
    <xf numFmtId="2" fontId="1" fillId="0" borderId="0" xfId="4" applyNumberFormat="1"/>
    <xf numFmtId="186" fontId="1" fillId="0" borderId="0" xfId="4" applyNumberFormat="1"/>
  </cellXfs>
  <cellStyles count="5">
    <cellStyle name="Millares 2" xfId="1"/>
    <cellStyle name="Moneda 4" xfId="2"/>
    <cellStyle name="Normal" xfId="0" builtinId="0"/>
    <cellStyle name="Normal 2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tabSelected="1" topLeftCell="F1" zoomScale="80" zoomScaleNormal="80" workbookViewId="0">
      <selection activeCell="Q5" sqref="Q5:Q14"/>
    </sheetView>
  </sheetViews>
  <sheetFormatPr defaultRowHeight="15" x14ac:dyDescent="0.25"/>
  <cols>
    <col min="1" max="2" width="11.42578125" customWidth="1"/>
    <col min="3" max="3" width="26.5703125" customWidth="1"/>
    <col min="4" max="6" width="11.42578125" customWidth="1"/>
    <col min="7" max="7" width="19.140625" bestFit="1" customWidth="1"/>
    <col min="8" max="8" width="11.42578125" customWidth="1"/>
    <col min="9" max="10" width="22.85546875" customWidth="1"/>
    <col min="11" max="11" width="26.140625" customWidth="1"/>
    <col min="12" max="12" width="15.5703125" customWidth="1"/>
    <col min="13" max="13" width="14.42578125" customWidth="1"/>
    <col min="14" max="14" width="31.5703125" customWidth="1"/>
    <col min="15" max="16" width="11.42578125" customWidth="1"/>
    <col min="17" max="17" width="15.42578125" customWidth="1"/>
    <col min="18" max="256" width="11.42578125" customWidth="1"/>
  </cols>
  <sheetData>
    <row r="1" spans="1:7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7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79" ht="136.5" thickBot="1" x14ac:dyDescent="0.3">
      <c r="A3" s="11"/>
      <c r="B3" s="11"/>
      <c r="C3" s="11"/>
      <c r="D3" s="11"/>
      <c r="E3" s="11"/>
      <c r="F3" s="11"/>
      <c r="G3" s="11"/>
      <c r="H3" s="23" t="s">
        <v>32</v>
      </c>
      <c r="I3" s="24" t="s">
        <v>33</v>
      </c>
      <c r="J3" s="25" t="s">
        <v>34</v>
      </c>
      <c r="K3" s="26" t="s">
        <v>35</v>
      </c>
      <c r="L3" s="25" t="s">
        <v>36</v>
      </c>
      <c r="M3" s="25" t="s">
        <v>37</v>
      </c>
      <c r="N3" s="24" t="s">
        <v>38</v>
      </c>
      <c r="O3" s="25" t="s">
        <v>39</v>
      </c>
      <c r="P3" s="24" t="s">
        <v>40</v>
      </c>
      <c r="Q3" s="25" t="s">
        <v>41</v>
      </c>
    </row>
    <row r="4" spans="1:79" x14ac:dyDescent="0.25">
      <c r="A4" s="12" t="s">
        <v>42</v>
      </c>
      <c r="B4" s="12" t="s">
        <v>43</v>
      </c>
      <c r="C4" s="13" t="s">
        <v>44</v>
      </c>
      <c r="D4" s="14" t="s">
        <v>4</v>
      </c>
      <c r="E4" s="14" t="s">
        <v>45</v>
      </c>
      <c r="F4" s="14" t="s">
        <v>2</v>
      </c>
      <c r="G4" s="14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  <c r="M4" s="15" t="s">
        <v>52</v>
      </c>
      <c r="N4" s="15" t="s">
        <v>53</v>
      </c>
      <c r="O4" s="15" t="s">
        <v>54</v>
      </c>
      <c r="P4" s="15" t="s">
        <v>55</v>
      </c>
      <c r="Q4" s="15" t="s">
        <v>56</v>
      </c>
    </row>
    <row r="5" spans="1:79" ht="18.75" x14ac:dyDescent="0.3">
      <c r="A5" s="16" t="s">
        <v>57</v>
      </c>
      <c r="B5" s="16" t="s">
        <v>58</v>
      </c>
      <c r="C5" s="17" t="s">
        <v>59</v>
      </c>
      <c r="D5" s="18">
        <v>3570.8453</v>
      </c>
      <c r="E5" s="18">
        <v>4642.0988900000002</v>
      </c>
      <c r="F5" s="18">
        <v>590</v>
      </c>
      <c r="G5" s="19">
        <v>2738838.3451</v>
      </c>
      <c r="H5" s="43">
        <f>IF(D5&gt;2000,SUM(D5:E5),E5-D5)</f>
        <v>8212.9441900000002</v>
      </c>
      <c r="I5" s="11" t="str">
        <f>IF(F5&gt;1,BZ16,CA16)</f>
        <v>HAY EXISTENCIAS AUN</v>
      </c>
      <c r="J5" s="11" t="str">
        <f>IF(G5&gt;3000000,G5/100*3,BY16)</f>
        <v>SON VENTAS MENORES</v>
      </c>
      <c r="K5" s="11" t="str">
        <f>IF(C5=C5,BW16,BX16)</f>
        <v>DISPOSITIVOS DE SALIDA</v>
      </c>
      <c r="L5" s="11">
        <f>IF(SUM(E5,F5)&lt;10000,POWER(G5,1/3),BV16)</f>
        <v>139.91216165367666</v>
      </c>
      <c r="M5" s="11" t="s">
        <v>102</v>
      </c>
      <c r="N5" s="11" t="str">
        <f>IF(AVERAGE(E5:E14)&gt;15000,BT16,BU16)</f>
        <v>SON COMPETITIVOS LOS PRECIOS</v>
      </c>
      <c r="O5" s="42">
        <f>POWER(E5,1/3)</f>
        <v>16.681616365492012</v>
      </c>
      <c r="P5" s="11">
        <f>IF(D5&gt;10000,G5*0.8,G5)</f>
        <v>2738838.3451</v>
      </c>
      <c r="Q5" s="11" t="str">
        <f>IF(E5&gt;11000,G5*0.95,BS16)</f>
        <v>SIN DESCUENTO</v>
      </c>
    </row>
    <row r="6" spans="1:79" ht="18.75" x14ac:dyDescent="0.3">
      <c r="A6" s="16" t="s">
        <v>57</v>
      </c>
      <c r="B6" s="16" t="s">
        <v>60</v>
      </c>
      <c r="C6" s="16" t="s">
        <v>59</v>
      </c>
      <c r="D6" s="20">
        <v>2855.0158999999999</v>
      </c>
      <c r="E6" s="20">
        <v>3711.5206699999999</v>
      </c>
      <c r="F6" s="20">
        <v>340</v>
      </c>
      <c r="G6" s="21">
        <v>1261917.0278</v>
      </c>
      <c r="H6" s="43">
        <f t="shared" ref="H6:H14" si="0">IF(D6&gt;2000,SUM(D6:E6),E6-D6)</f>
        <v>6566.5365700000002</v>
      </c>
      <c r="I6" s="11" t="str">
        <f>IF(F6&gt;1,BZ17,CA17)</f>
        <v>HAY EXISTENCIAS AUN</v>
      </c>
      <c r="J6" s="11" t="str">
        <f t="shared" ref="J6:J14" si="1">IF(G6&gt;3000000,G6/100*3,BY17)</f>
        <v>SON VENTAS MENORES</v>
      </c>
      <c r="K6" s="11" t="str">
        <f t="shared" ref="K6:K14" si="2">IF(C6=C6,BW17,BX17)</f>
        <v>DISPOSITIVOS DE SALIDA</v>
      </c>
      <c r="L6" s="11">
        <f t="shared" ref="L6:L14" si="3">IF(SUM(E6,F6)&lt;10000,POWER(G6,1/3),BV17)</f>
        <v>108.06297846573999</v>
      </c>
      <c r="M6" s="11" t="s">
        <v>102</v>
      </c>
      <c r="N6" s="11" t="str">
        <f>IF(AVERAGE(E5:E14)&gt;15000,BT17,BU17)</f>
        <v>SON COMPETITIVOS LOS PRECIOS</v>
      </c>
      <c r="O6" s="42">
        <f t="shared" ref="O6:O14" si="4">POWER(E6,1/3)</f>
        <v>15.482840072866946</v>
      </c>
      <c r="P6" s="11">
        <f t="shared" ref="P6:P14" si="5">IF(D6&gt;10000,G6*0.8,G6)</f>
        <v>1261917.0278</v>
      </c>
      <c r="Q6" s="11" t="str">
        <f t="shared" ref="Q6:Q14" si="6">IF(E6&gt;11000,G6*0.95,BS17)</f>
        <v>SIN DESCUENTO</v>
      </c>
    </row>
    <row r="7" spans="1:79" ht="18.75" x14ac:dyDescent="0.3">
      <c r="A7" s="16" t="s">
        <v>57</v>
      </c>
      <c r="B7" s="16" t="s">
        <v>61</v>
      </c>
      <c r="C7" s="16" t="s">
        <v>62</v>
      </c>
      <c r="D7" s="20">
        <v>4558.0159999999996</v>
      </c>
      <c r="E7" s="20">
        <v>5925.4207999999999</v>
      </c>
      <c r="F7" s="20">
        <v>740</v>
      </c>
      <c r="G7" s="21">
        <v>4384811.392</v>
      </c>
      <c r="H7" s="43">
        <f t="shared" si="0"/>
        <v>10483.436799999999</v>
      </c>
      <c r="I7" s="11" t="str">
        <f>IF(F7&gt;1,BZ18,CA18)</f>
        <v>HAY EXISTENCIAS AUN</v>
      </c>
      <c r="J7" s="11">
        <f t="shared" si="1"/>
        <v>131544.34176000001</v>
      </c>
      <c r="K7" s="11" t="str">
        <f t="shared" si="2"/>
        <v>DISPOSITIVOS DE SALIDA</v>
      </c>
      <c r="L7" s="11">
        <f t="shared" si="3"/>
        <v>163.67548599518403</v>
      </c>
      <c r="M7" s="11" t="s">
        <v>102</v>
      </c>
      <c r="N7" s="11" t="str">
        <f>IF(AVERAGE(E5:E14)&gt;15000,BT18,BU18)</f>
        <v>SON COMPETITIVOS LOS PRECIOS</v>
      </c>
      <c r="O7" s="42">
        <f t="shared" si="4"/>
        <v>18.095603258339054</v>
      </c>
      <c r="P7" s="11">
        <f t="shared" si="5"/>
        <v>4384811.392</v>
      </c>
      <c r="Q7" s="11" t="str">
        <f t="shared" si="6"/>
        <v>SIN DESCUENTO</v>
      </c>
    </row>
    <row r="8" spans="1:79" ht="18.75" x14ac:dyDescent="0.3">
      <c r="A8" s="16" t="s">
        <v>57</v>
      </c>
      <c r="B8" s="16" t="s">
        <v>63</v>
      </c>
      <c r="C8" s="16" t="s">
        <v>64</v>
      </c>
      <c r="D8" s="20">
        <v>937.48050000000001</v>
      </c>
      <c r="E8" s="20">
        <v>1218.7246500000001</v>
      </c>
      <c r="F8" s="20">
        <v>891</v>
      </c>
      <c r="G8" s="21">
        <v>1085883.6631500002</v>
      </c>
      <c r="H8" s="43">
        <f t="shared" si="0"/>
        <v>281.2441500000001</v>
      </c>
      <c r="I8" s="11" t="str">
        <f>IF(F8&gt;1,BZ19,CA19)</f>
        <v>HAY EXISTENCIAS AUN</v>
      </c>
      <c r="J8" s="11" t="str">
        <f t="shared" si="1"/>
        <v>SON VENTAS MENORES</v>
      </c>
      <c r="K8" s="11" t="str">
        <f t="shared" si="2"/>
        <v>DISPOSITIVOS DE SALIDA</v>
      </c>
      <c r="L8" s="11">
        <f t="shared" si="3"/>
        <v>102.78453286494589</v>
      </c>
      <c r="M8" s="11" t="s">
        <v>101</v>
      </c>
      <c r="N8" s="11" t="str">
        <f>IF(AVERAGE(E5:E14)&gt;15000,BT19,BU19)</f>
        <v>SON COMPETITIVOS LOS PRECIOS</v>
      </c>
      <c r="O8" s="42">
        <f t="shared" si="4"/>
        <v>10.68157264431416</v>
      </c>
      <c r="P8" s="11">
        <f t="shared" si="5"/>
        <v>1085883.6631500002</v>
      </c>
      <c r="Q8" s="11" t="str">
        <f t="shared" si="6"/>
        <v>SIN DESCUENTO</v>
      </c>
    </row>
    <row r="9" spans="1:79" ht="18.75" x14ac:dyDescent="0.3">
      <c r="A9" s="16" t="s">
        <v>57</v>
      </c>
      <c r="B9" s="16" t="s">
        <v>65</v>
      </c>
      <c r="C9" s="16" t="s">
        <v>66</v>
      </c>
      <c r="D9" s="20">
        <v>992.97659999999996</v>
      </c>
      <c r="E9" s="20">
        <v>1290.86958</v>
      </c>
      <c r="F9" s="20">
        <v>606</v>
      </c>
      <c r="G9" s="21">
        <v>782266.96548000001</v>
      </c>
      <c r="H9" s="43">
        <f t="shared" si="0"/>
        <v>297.89298000000008</v>
      </c>
      <c r="I9" s="11" t="str">
        <f>IF(F9&gt;1,BZ20,CA20)</f>
        <v>HAY EXISTENCIAS AUN</v>
      </c>
      <c r="J9" s="11" t="str">
        <f t="shared" si="1"/>
        <v>SON VENTAS MENORES</v>
      </c>
      <c r="K9" s="11" t="str">
        <f t="shared" si="2"/>
        <v>DISPOSITIVOS DE SALIDA</v>
      </c>
      <c r="L9" s="11">
        <f t="shared" si="3"/>
        <v>92.140733155562643</v>
      </c>
      <c r="M9" s="11" t="s">
        <v>102</v>
      </c>
      <c r="N9" s="11" t="str">
        <f>IF(AVERAGE(E5:E14)&gt;15000,BT20,BU20)</f>
        <v>SON COMPETITIVOS LOS PRECIOS</v>
      </c>
      <c r="O9" s="42">
        <f>SQRT(E9)</f>
        <v>35.928673507381262</v>
      </c>
      <c r="P9" s="11">
        <f t="shared" si="5"/>
        <v>782266.96548000001</v>
      </c>
      <c r="Q9" s="11" t="str">
        <f t="shared" si="6"/>
        <v>SIN DESCUENTO</v>
      </c>
    </row>
    <row r="10" spans="1:79" ht="18.75" x14ac:dyDescent="0.3">
      <c r="A10" s="16" t="s">
        <v>57</v>
      </c>
      <c r="B10" s="16" t="s">
        <v>67</v>
      </c>
      <c r="C10" s="16" t="s">
        <v>66</v>
      </c>
      <c r="D10" s="20">
        <v>2191.5749999999998</v>
      </c>
      <c r="E10" s="20">
        <v>2849.0474999999997</v>
      </c>
      <c r="F10" s="20">
        <v>1</v>
      </c>
      <c r="G10" s="21">
        <v>2849.0474999999997</v>
      </c>
      <c r="H10" s="43">
        <f t="shared" si="0"/>
        <v>5040.6224999999995</v>
      </c>
      <c r="I10" s="11" t="str">
        <f>IF(F10&gt;1,BZ21,CA21)</f>
        <v>COMPRAR ARTICULO</v>
      </c>
      <c r="J10" s="11" t="str">
        <f t="shared" si="1"/>
        <v>SON VENTAS MENORES</v>
      </c>
      <c r="K10" s="11" t="str">
        <f t="shared" si="2"/>
        <v>DISPOSITIVOS DE SALIDA</v>
      </c>
      <c r="L10" s="11">
        <f t="shared" si="3"/>
        <v>14.176419735305313</v>
      </c>
      <c r="M10" s="11" t="s">
        <v>102</v>
      </c>
      <c r="N10" s="11" t="str">
        <f>IF(AVERAGE(E5:E14)&gt;15000,BT21,BU21)</f>
        <v>SON COMPETITIVOS LOS PRECIOS</v>
      </c>
      <c r="O10" s="42">
        <f>SQRT(E10)</f>
        <v>53.37646953480531</v>
      </c>
      <c r="P10" s="11">
        <f t="shared" si="5"/>
        <v>2849.0474999999997</v>
      </c>
      <c r="Q10" s="11" t="str">
        <f t="shared" si="6"/>
        <v>SIN DESCUENTO</v>
      </c>
    </row>
    <row r="11" spans="1:79" ht="18.75" x14ac:dyDescent="0.3">
      <c r="A11" s="16" t="s">
        <v>57</v>
      </c>
      <c r="B11" s="16" t="s">
        <v>68</v>
      </c>
      <c r="C11" s="16" t="s">
        <v>69</v>
      </c>
      <c r="D11" s="20">
        <v>7753.4754000000003</v>
      </c>
      <c r="E11" s="20">
        <v>10079.518020000001</v>
      </c>
      <c r="F11" s="20">
        <v>580</v>
      </c>
      <c r="G11" s="21">
        <v>5846120.4516000012</v>
      </c>
      <c r="H11" s="43">
        <f t="shared" si="0"/>
        <v>17832.993420000003</v>
      </c>
      <c r="I11" s="11" t="str">
        <f>IF(F11&gt;1,BZ22,CA22)</f>
        <v>HAY EXISTENCIAS AUN</v>
      </c>
      <c r="J11" s="11">
        <f t="shared" si="1"/>
        <v>175383.61354800005</v>
      </c>
      <c r="K11" s="11" t="str">
        <f t="shared" si="2"/>
        <v>DISPOSITIVOS DE SALIDA</v>
      </c>
      <c r="L11" s="11" t="str">
        <f t="shared" si="3"/>
        <v>VALEN MUCHO</v>
      </c>
      <c r="M11" s="11" t="s">
        <v>102</v>
      </c>
      <c r="N11" s="11" t="str">
        <f>IF(AVERAGE(E5:E14)&gt;15000,BT22,BU22)</f>
        <v>SON COMPETITIVOS LOS PRECIOS</v>
      </c>
      <c r="O11" s="42">
        <f t="shared" si="4"/>
        <v>21.601301661955301</v>
      </c>
      <c r="P11" s="11">
        <f t="shared" si="5"/>
        <v>5846120.4516000012</v>
      </c>
      <c r="Q11" s="11" t="str">
        <f t="shared" si="6"/>
        <v>SIN DESCUENTO</v>
      </c>
    </row>
    <row r="12" spans="1:79" ht="18.75" x14ac:dyDescent="0.3">
      <c r="A12" s="16" t="s">
        <v>57</v>
      </c>
      <c r="B12" s="16" t="s">
        <v>70</v>
      </c>
      <c r="C12" s="16" t="s">
        <v>69</v>
      </c>
      <c r="D12" s="20">
        <v>10524</v>
      </c>
      <c r="E12" s="20">
        <v>13681.2</v>
      </c>
      <c r="F12" s="20">
        <v>665</v>
      </c>
      <c r="G12" s="21">
        <v>9097998</v>
      </c>
      <c r="H12" s="43">
        <f t="shared" si="0"/>
        <v>24205.200000000001</v>
      </c>
      <c r="I12" s="11" t="str">
        <f>IF(F12&gt;1,BZ23,CA23)</f>
        <v>HAY EXISTENCIAS AUN</v>
      </c>
      <c r="J12" s="11">
        <f t="shared" si="1"/>
        <v>272939.94</v>
      </c>
      <c r="K12" s="11" t="str">
        <f t="shared" si="2"/>
        <v>DISPOSITIVOS DE SALIDA</v>
      </c>
      <c r="L12" s="11" t="str">
        <f t="shared" si="3"/>
        <v>VALEN MUCHO</v>
      </c>
      <c r="M12" s="11" t="s">
        <v>102</v>
      </c>
      <c r="N12" s="11" t="str">
        <f>IF(AVERAGE(E5:E14)&gt;15000,BT23,BU23)</f>
        <v>SON COMPETITIVOS LOS PRECIOS</v>
      </c>
      <c r="O12" s="42">
        <f t="shared" si="4"/>
        <v>23.917074917389243</v>
      </c>
      <c r="P12" s="11">
        <f t="shared" si="5"/>
        <v>7278398.4000000004</v>
      </c>
      <c r="Q12" s="11">
        <f t="shared" si="6"/>
        <v>8643098.0999999996</v>
      </c>
    </row>
    <row r="13" spans="1:79" ht="18.75" x14ac:dyDescent="0.3">
      <c r="A13" s="16" t="s">
        <v>71</v>
      </c>
      <c r="B13" s="16" t="s">
        <v>72</v>
      </c>
      <c r="C13" s="16" t="s">
        <v>73</v>
      </c>
      <c r="D13" s="20">
        <v>2050.5500000000002</v>
      </c>
      <c r="E13" s="20">
        <v>2665.7150000000001</v>
      </c>
      <c r="F13" s="22">
        <v>653</v>
      </c>
      <c r="G13" s="21">
        <v>1740711.895</v>
      </c>
      <c r="H13" s="43">
        <f t="shared" si="0"/>
        <v>4716.2650000000003</v>
      </c>
      <c r="I13" s="11" t="str">
        <f>IF(F13&gt;1,BZ24,CA24)</f>
        <v>HAY EXISTENCIAS AUN</v>
      </c>
      <c r="J13" s="11" t="str">
        <f t="shared" si="1"/>
        <v>SON VENTAS MENORES</v>
      </c>
      <c r="K13" s="11" t="str">
        <f>IF(C13=C11,BW24,BX24)</f>
        <v>COMUNICACION EN LA RED</v>
      </c>
      <c r="L13" s="11">
        <f t="shared" si="3"/>
        <v>120.29353820424825</v>
      </c>
      <c r="M13" s="11" t="s">
        <v>102</v>
      </c>
      <c r="N13" s="11" t="str">
        <f>IF(AVERAGE(E5:E14)&gt;15000,BT24,BU24)</f>
        <v>SON COMPETITIVOS LOS PRECIOS</v>
      </c>
      <c r="O13" s="42">
        <f t="shared" si="4"/>
        <v>13.865575668705597</v>
      </c>
      <c r="P13" s="11">
        <f t="shared" si="5"/>
        <v>1740711.895</v>
      </c>
      <c r="Q13" s="11" t="str">
        <f t="shared" si="6"/>
        <v>SIN DESCUENTO</v>
      </c>
    </row>
    <row r="14" spans="1:79" ht="18.75" x14ac:dyDescent="0.3">
      <c r="A14" s="16" t="s">
        <v>71</v>
      </c>
      <c r="B14" s="16" t="s">
        <v>74</v>
      </c>
      <c r="C14" s="16" t="s">
        <v>73</v>
      </c>
      <c r="D14" s="20">
        <v>2260.66</v>
      </c>
      <c r="E14" s="20">
        <v>2938.8579999999997</v>
      </c>
      <c r="F14" s="22">
        <v>404</v>
      </c>
      <c r="G14" s="21">
        <v>1187298.632</v>
      </c>
      <c r="H14" s="43">
        <f t="shared" si="0"/>
        <v>5199.518</v>
      </c>
      <c r="I14" s="11" t="str">
        <f>IF(F14&gt;1,BZ25,CA25)</f>
        <v>HAY EXISTENCIAS AUN</v>
      </c>
      <c r="J14" s="11" t="str">
        <f t="shared" si="1"/>
        <v>SON VENTAS MENORES</v>
      </c>
      <c r="K14" s="11" t="str">
        <f>IF(C14=C12,BW25,BX25)</f>
        <v>COMUNICACION EN LA RED</v>
      </c>
      <c r="L14" s="11">
        <f t="shared" si="3"/>
        <v>105.8896035885405</v>
      </c>
      <c r="M14" s="11" t="s">
        <v>102</v>
      </c>
      <c r="N14" s="11" t="str">
        <f>IF(AVERAGE(E5:E14)&gt;15000,BT25,BU25)</f>
        <v>SON COMPETITIVOS LOS PRECIOS</v>
      </c>
      <c r="O14" s="42">
        <f t="shared" si="4"/>
        <v>14.323842403871419</v>
      </c>
      <c r="P14" s="11">
        <f t="shared" si="5"/>
        <v>1187298.632</v>
      </c>
      <c r="Q14" s="11" t="str">
        <f t="shared" si="6"/>
        <v>SIN DESCUENTO</v>
      </c>
    </row>
    <row r="16" spans="1:79" x14ac:dyDescent="0.25">
      <c r="BS16" t="s">
        <v>105</v>
      </c>
      <c r="BT16" t="s">
        <v>103</v>
      </c>
      <c r="BU16" t="s">
        <v>104</v>
      </c>
      <c r="BV16" t="s">
        <v>100</v>
      </c>
      <c r="BW16" t="s">
        <v>98</v>
      </c>
      <c r="BX16" t="s">
        <v>99</v>
      </c>
      <c r="BY16" t="s">
        <v>97</v>
      </c>
      <c r="BZ16" t="s">
        <v>95</v>
      </c>
      <c r="CA16" t="s">
        <v>96</v>
      </c>
    </row>
    <row r="17" spans="71:79" x14ac:dyDescent="0.25">
      <c r="BS17" t="s">
        <v>105</v>
      </c>
      <c r="BT17" t="s">
        <v>103</v>
      </c>
      <c r="BU17" t="s">
        <v>104</v>
      </c>
      <c r="BV17" t="s">
        <v>100</v>
      </c>
      <c r="BW17" t="s">
        <v>98</v>
      </c>
      <c r="BX17" t="s">
        <v>99</v>
      </c>
      <c r="BY17" t="s">
        <v>97</v>
      </c>
      <c r="BZ17" t="s">
        <v>95</v>
      </c>
      <c r="CA17" t="s">
        <v>96</v>
      </c>
    </row>
    <row r="18" spans="71:79" x14ac:dyDescent="0.25">
      <c r="BS18" t="s">
        <v>105</v>
      </c>
      <c r="BT18" t="s">
        <v>103</v>
      </c>
      <c r="BU18" t="s">
        <v>104</v>
      </c>
      <c r="BV18" t="s">
        <v>100</v>
      </c>
      <c r="BW18" t="s">
        <v>98</v>
      </c>
      <c r="BX18" t="s">
        <v>99</v>
      </c>
      <c r="BY18" t="s">
        <v>97</v>
      </c>
      <c r="BZ18" t="s">
        <v>95</v>
      </c>
      <c r="CA18" t="s">
        <v>96</v>
      </c>
    </row>
    <row r="19" spans="71:79" x14ac:dyDescent="0.25">
      <c r="BS19" t="s">
        <v>105</v>
      </c>
      <c r="BT19" t="s">
        <v>103</v>
      </c>
      <c r="BU19" t="s">
        <v>104</v>
      </c>
      <c r="BV19" t="s">
        <v>100</v>
      </c>
      <c r="BW19" t="s">
        <v>98</v>
      </c>
      <c r="BX19" t="s">
        <v>99</v>
      </c>
      <c r="BY19" t="s">
        <v>97</v>
      </c>
      <c r="BZ19" t="s">
        <v>95</v>
      </c>
      <c r="CA19" t="s">
        <v>96</v>
      </c>
    </row>
    <row r="20" spans="71:79" x14ac:dyDescent="0.25">
      <c r="BS20" t="s">
        <v>105</v>
      </c>
      <c r="BT20" t="s">
        <v>103</v>
      </c>
      <c r="BU20" t="s">
        <v>104</v>
      </c>
      <c r="BV20" t="s">
        <v>100</v>
      </c>
      <c r="BW20" t="s">
        <v>98</v>
      </c>
      <c r="BX20" t="s">
        <v>99</v>
      </c>
      <c r="BY20" t="s">
        <v>97</v>
      </c>
      <c r="BZ20" t="s">
        <v>95</v>
      </c>
      <c r="CA20" t="s">
        <v>96</v>
      </c>
    </row>
    <row r="21" spans="71:79" x14ac:dyDescent="0.25">
      <c r="BS21" t="s">
        <v>105</v>
      </c>
      <c r="BT21" t="s">
        <v>103</v>
      </c>
      <c r="BU21" t="s">
        <v>104</v>
      </c>
      <c r="BV21" t="s">
        <v>100</v>
      </c>
      <c r="BW21" t="s">
        <v>98</v>
      </c>
      <c r="BX21" t="s">
        <v>99</v>
      </c>
      <c r="BY21" t="s">
        <v>97</v>
      </c>
      <c r="BZ21" t="s">
        <v>95</v>
      </c>
      <c r="CA21" t="s">
        <v>96</v>
      </c>
    </row>
    <row r="22" spans="71:79" x14ac:dyDescent="0.25">
      <c r="BS22" t="s">
        <v>105</v>
      </c>
      <c r="BT22" t="s">
        <v>103</v>
      </c>
      <c r="BU22" t="s">
        <v>104</v>
      </c>
      <c r="BV22" t="s">
        <v>100</v>
      </c>
      <c r="BW22" t="s">
        <v>98</v>
      </c>
      <c r="BX22" t="s">
        <v>99</v>
      </c>
      <c r="BY22" t="s">
        <v>97</v>
      </c>
      <c r="BZ22" t="s">
        <v>95</v>
      </c>
      <c r="CA22" t="s">
        <v>96</v>
      </c>
    </row>
    <row r="23" spans="71:79" x14ac:dyDescent="0.25">
      <c r="BS23" t="s">
        <v>105</v>
      </c>
      <c r="BT23" t="s">
        <v>103</v>
      </c>
      <c r="BU23" t="s">
        <v>104</v>
      </c>
      <c r="BV23" t="s">
        <v>100</v>
      </c>
      <c r="BW23" t="s">
        <v>98</v>
      </c>
      <c r="BX23" t="s">
        <v>99</v>
      </c>
      <c r="BY23" t="s">
        <v>97</v>
      </c>
      <c r="BZ23" t="s">
        <v>95</v>
      </c>
      <c r="CA23" t="s">
        <v>96</v>
      </c>
    </row>
    <row r="24" spans="71:79" x14ac:dyDescent="0.25">
      <c r="BS24" t="s">
        <v>105</v>
      </c>
      <c r="BT24" t="s">
        <v>103</v>
      </c>
      <c r="BU24" t="s">
        <v>104</v>
      </c>
      <c r="BV24" t="s">
        <v>100</v>
      </c>
      <c r="BW24" t="s">
        <v>98</v>
      </c>
      <c r="BX24" t="s">
        <v>99</v>
      </c>
      <c r="BY24" t="s">
        <v>97</v>
      </c>
      <c r="BZ24" t="s">
        <v>95</v>
      </c>
      <c r="CA24" t="s">
        <v>96</v>
      </c>
    </row>
    <row r="25" spans="71:79" x14ac:dyDescent="0.25">
      <c r="BS25" t="s">
        <v>105</v>
      </c>
      <c r="BT25" t="s">
        <v>103</v>
      </c>
      <c r="BU25" t="s">
        <v>104</v>
      </c>
      <c r="BV25" t="s">
        <v>100</v>
      </c>
      <c r="BW25" t="s">
        <v>98</v>
      </c>
      <c r="BX25" t="s">
        <v>99</v>
      </c>
      <c r="BY25" t="s">
        <v>97</v>
      </c>
      <c r="BZ25" t="s">
        <v>95</v>
      </c>
      <c r="CA25" t="s">
        <v>96</v>
      </c>
    </row>
    <row r="26" spans="71:79" x14ac:dyDescent="0.25">
      <c r="BS26" t="s">
        <v>105</v>
      </c>
      <c r="BT26" t="s">
        <v>103</v>
      </c>
      <c r="BU26" t="s">
        <v>104</v>
      </c>
      <c r="BV26" t="s">
        <v>100</v>
      </c>
      <c r="BW26" t="s">
        <v>98</v>
      </c>
      <c r="BX26" t="s">
        <v>99</v>
      </c>
      <c r="BY26" t="s">
        <v>97</v>
      </c>
      <c r="BZ26" t="s">
        <v>95</v>
      </c>
      <c r="CA26" t="s">
        <v>96</v>
      </c>
    </row>
    <row r="27" spans="71:79" x14ac:dyDescent="0.25">
      <c r="BS27" t="s">
        <v>105</v>
      </c>
      <c r="BT27" t="s">
        <v>103</v>
      </c>
      <c r="BU27" t="s">
        <v>104</v>
      </c>
      <c r="BV27" t="s">
        <v>100</v>
      </c>
      <c r="BW27" t="s">
        <v>98</v>
      </c>
      <c r="BX27" t="s">
        <v>99</v>
      </c>
      <c r="BY27" t="s">
        <v>97</v>
      </c>
      <c r="BZ27" t="s">
        <v>95</v>
      </c>
      <c r="CA27" t="s">
        <v>96</v>
      </c>
    </row>
    <row r="28" spans="71:79" x14ac:dyDescent="0.25">
      <c r="BS28" t="s">
        <v>105</v>
      </c>
      <c r="BT28" t="s">
        <v>103</v>
      </c>
      <c r="BU28" t="s">
        <v>104</v>
      </c>
      <c r="BV28" t="s">
        <v>100</v>
      </c>
      <c r="BW28" t="s">
        <v>98</v>
      </c>
      <c r="BX28" t="s">
        <v>99</v>
      </c>
      <c r="BY28" t="s">
        <v>97</v>
      </c>
      <c r="BZ28" t="s">
        <v>95</v>
      </c>
      <c r="CA28" t="s">
        <v>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4"/>
  <sheetViews>
    <sheetView topLeftCell="D7" zoomScale="80" zoomScaleNormal="80" workbookViewId="0">
      <selection activeCell="T21" sqref="T21"/>
    </sheetView>
  </sheetViews>
  <sheetFormatPr defaultRowHeight="15" x14ac:dyDescent="0.25"/>
  <cols>
    <col min="1" max="6" width="11.42578125" customWidth="1"/>
    <col min="7" max="7" width="12.7109375" customWidth="1"/>
    <col min="8" max="16" width="11.42578125" customWidth="1"/>
    <col min="17" max="17" width="16.28515625" customWidth="1"/>
    <col min="18" max="18" width="17.7109375" customWidth="1"/>
    <col min="19" max="81" width="11.42578125" customWidth="1"/>
    <col min="82" max="82" width="6.28515625" customWidth="1"/>
    <col min="83" max="83" width="17" customWidth="1"/>
    <col min="84" max="256" width="11.42578125" customWidth="1"/>
  </cols>
  <sheetData>
    <row r="1" spans="1:20" x14ac:dyDescent="0.25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0" x14ac:dyDescent="0.2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</row>
    <row r="3" spans="1:20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80</v>
      </c>
      <c r="H3" s="4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9" t="s">
        <v>15</v>
      </c>
      <c r="S3" s="10" t="s">
        <v>16</v>
      </c>
      <c r="T3" s="10" t="s">
        <v>17</v>
      </c>
    </row>
    <row r="4" spans="1:20" x14ac:dyDescent="0.25">
      <c r="A4" s="27">
        <v>1</v>
      </c>
      <c r="B4" s="34" t="s">
        <v>18</v>
      </c>
      <c r="C4" s="29">
        <v>7</v>
      </c>
      <c r="D4" s="30">
        <v>3600</v>
      </c>
      <c r="E4" s="31">
        <f>SUM(C4*D4)</f>
        <v>25200</v>
      </c>
      <c r="F4" s="31">
        <f>SUM(E4)/100*16</f>
        <v>4032</v>
      </c>
      <c r="G4" s="31">
        <f>SUM(E4)/100*3</f>
        <v>756</v>
      </c>
      <c r="H4" s="31">
        <f>SUM(E4:G4)</f>
        <v>29988</v>
      </c>
      <c r="I4" s="28" t="str">
        <f>IF(D4&gt;9000,CI19,CJ19)</f>
        <v>BARATO</v>
      </c>
      <c r="J4" s="40">
        <f>IF(D4=4900,SUM(C4:D4),SQRT(D4))</f>
        <v>60</v>
      </c>
      <c r="K4" s="41">
        <f>IF(SUM(F4:G4)&lt;8500,F4/G4,G4*F4)</f>
        <v>5.333333333333333</v>
      </c>
      <c r="L4" s="40">
        <f>IF(H4&gt;36000,H4/100*95,H4)</f>
        <v>29988</v>
      </c>
      <c r="M4" s="28">
        <f>IF(F4=4060,CH19,SUM(E4+2000))</f>
        <v>27200</v>
      </c>
      <c r="N4" s="28">
        <f>IF(C4&gt;7.99,C4/100*2.5,K18)</f>
        <v>0</v>
      </c>
      <c r="O4" s="40">
        <f>IF(E4&lt;5900,POWER(D4,1/3),M19)</f>
        <v>0</v>
      </c>
      <c r="P4" s="28">
        <f>IF(SUM(F4:G4)=6000,0,D4/100*3.5)</f>
        <v>126</v>
      </c>
      <c r="Q4" s="28" t="str">
        <f>IF(SUM(F4:G4)&gt;2500,CF19,CG19)</f>
        <v>BAJO IMPUESTO</v>
      </c>
      <c r="R4" s="32" t="str">
        <f>IF(AVERAGE(E4:E15)-H14=50000,SQRT(D4),CE19)</f>
        <v>QUE CHICHARRON</v>
      </c>
      <c r="S4" s="33">
        <f>IF(E4&lt;60000,E4/100*12,F4)</f>
        <v>3024</v>
      </c>
      <c r="T4" s="33">
        <f>IF(AND(E4&lt;50000,E4&gt;9999),E4/100*2.5,G4)</f>
        <v>630</v>
      </c>
    </row>
    <row r="5" spans="1:20" x14ac:dyDescent="0.25">
      <c r="A5" s="27">
        <v>2</v>
      </c>
      <c r="B5" s="28" t="s">
        <v>19</v>
      </c>
      <c r="C5" s="29">
        <v>5</v>
      </c>
      <c r="D5" s="30">
        <v>2600</v>
      </c>
      <c r="E5" s="31">
        <f t="shared" ref="E5:E15" si="0">SUM(C5*D5)</f>
        <v>13000</v>
      </c>
      <c r="F5" s="31">
        <f t="shared" ref="F5:F15" si="1">SUM(E5)/100*16</f>
        <v>2080</v>
      </c>
      <c r="G5" s="31">
        <f t="shared" ref="G5:G15" si="2">SUM(E5)/100*3</f>
        <v>390</v>
      </c>
      <c r="H5" s="31">
        <f t="shared" ref="H5:H15" si="3">SUM(E5:G5)</f>
        <v>15470</v>
      </c>
      <c r="I5" s="28" t="str">
        <f>IF(D5&gt;9000,CI20,CJ20)</f>
        <v>BARATO</v>
      </c>
      <c r="J5" s="40">
        <f t="shared" ref="J5:J15" si="4">IF(D5=4900,SUM(C5:D5),SQRT(D5))</f>
        <v>50.990195135927848</v>
      </c>
      <c r="K5" s="41">
        <f t="shared" ref="K5:K15" si="5">IF(SUM(F5:G5)&lt;8500,F5/G5,F5*G5)</f>
        <v>5.333333333333333</v>
      </c>
      <c r="L5" s="40">
        <f t="shared" ref="L5:L15" si="6">IF(H5&gt;36000,H5/100*95,H5)</f>
        <v>15470</v>
      </c>
      <c r="M5" s="28">
        <f t="shared" ref="M5:M14" si="7">IF(F5=4060,CH20,SUM(E5+2000))</f>
        <v>15000</v>
      </c>
      <c r="N5" s="28">
        <f t="shared" ref="N5:N15" si="8">IF(C5&gt;7.99,C5/100*2.5,K19)</f>
        <v>0</v>
      </c>
      <c r="O5" s="40" t="str">
        <f>IF(E5&lt;5900,POWER(D5,1/3),CF19)</f>
        <v>BAJO IMPUESTO</v>
      </c>
      <c r="P5" s="28">
        <f t="shared" ref="P5:P15" si="9">IF(SUM(F5:G5)=6000,0,D5/100*3.5)</f>
        <v>91</v>
      </c>
      <c r="Q5" s="28" t="str">
        <f>IF(SUM(F5:G5)&gt;2500,CF20,CG20)</f>
        <v>SOBRECOSTO</v>
      </c>
      <c r="R5" s="32" t="str">
        <f>IF(AVERAGE(E5:E16)-H15=50000,SQRT(D5),CE20)</f>
        <v>QUE CHICHARRON</v>
      </c>
      <c r="S5" s="33">
        <f t="shared" ref="S5:S15" si="10">IF(E5&lt;60000,E5/100*12,F5)</f>
        <v>1560</v>
      </c>
      <c r="T5" s="33">
        <f t="shared" ref="T5:T15" si="11">IF(AND(E5&lt;50000,E5&gt;9999),E5/100*2.5,G5)</f>
        <v>325</v>
      </c>
    </row>
    <row r="6" spans="1:20" x14ac:dyDescent="0.25">
      <c r="A6" s="27">
        <v>3</v>
      </c>
      <c r="B6" s="34" t="s">
        <v>76</v>
      </c>
      <c r="C6" s="29">
        <v>4</v>
      </c>
      <c r="D6" s="35">
        <v>10500</v>
      </c>
      <c r="E6" s="31">
        <f t="shared" si="0"/>
        <v>42000</v>
      </c>
      <c r="F6" s="31">
        <f t="shared" si="1"/>
        <v>6720</v>
      </c>
      <c r="G6" s="31">
        <f t="shared" si="2"/>
        <v>1260</v>
      </c>
      <c r="H6" s="31">
        <f t="shared" si="3"/>
        <v>49980</v>
      </c>
      <c r="I6" s="28" t="str">
        <f>IF(D6&gt;9000,CI21,CJ21)</f>
        <v>COSTOSO</v>
      </c>
      <c r="J6" s="40">
        <f t="shared" si="4"/>
        <v>102.46950765959599</v>
      </c>
      <c r="K6" s="41">
        <f t="shared" si="5"/>
        <v>5.333333333333333</v>
      </c>
      <c r="L6" s="40">
        <f t="shared" si="6"/>
        <v>47481</v>
      </c>
      <c r="M6" s="28">
        <f t="shared" si="7"/>
        <v>44000</v>
      </c>
      <c r="N6" s="28">
        <f t="shared" si="8"/>
        <v>0</v>
      </c>
      <c r="O6" s="40" t="str">
        <f>IF(E6&lt;5900,POWER(D6,1/3),CF20)</f>
        <v>BAJO IMPUESTO</v>
      </c>
      <c r="P6" s="28">
        <f t="shared" si="9"/>
        <v>367.5</v>
      </c>
      <c r="Q6" s="28" t="str">
        <f>IF(SUM(F6:G6)&gt;2500,CF21,CG21)</f>
        <v>BAJO IMPUESTO</v>
      </c>
      <c r="R6" s="32" t="str">
        <f>IF(AVERAGE(E6:E17)-H16=50000,SQRT(D6),CE21)</f>
        <v>QUE CHICHARRON</v>
      </c>
      <c r="S6" s="33">
        <f t="shared" si="10"/>
        <v>5040</v>
      </c>
      <c r="T6" s="33">
        <f t="shared" si="11"/>
        <v>1050</v>
      </c>
    </row>
    <row r="7" spans="1:20" x14ac:dyDescent="0.25">
      <c r="A7" s="27">
        <v>4</v>
      </c>
      <c r="B7" s="28" t="s">
        <v>20</v>
      </c>
      <c r="C7" s="29">
        <v>10</v>
      </c>
      <c r="D7" s="30">
        <v>5600</v>
      </c>
      <c r="E7" s="31">
        <f t="shared" si="0"/>
        <v>56000</v>
      </c>
      <c r="F7" s="31">
        <f t="shared" si="1"/>
        <v>8960</v>
      </c>
      <c r="G7" s="31">
        <f t="shared" si="2"/>
        <v>1680</v>
      </c>
      <c r="H7" s="31">
        <f t="shared" si="3"/>
        <v>66640</v>
      </c>
      <c r="I7" s="28" t="str">
        <f>IF(D7&gt;9000,CI22,CJ22)</f>
        <v>BARATO</v>
      </c>
      <c r="J7" s="40">
        <f t="shared" si="4"/>
        <v>74.833147735478832</v>
      </c>
      <c r="K7" s="41">
        <f t="shared" si="5"/>
        <v>15052800</v>
      </c>
      <c r="L7" s="40">
        <f t="shared" si="6"/>
        <v>63308</v>
      </c>
      <c r="M7" s="28">
        <f t="shared" si="7"/>
        <v>58000</v>
      </c>
      <c r="N7" s="28">
        <f t="shared" si="8"/>
        <v>0.25</v>
      </c>
      <c r="O7" s="40" t="str">
        <f>IF(E7&lt;5900,POWER(D7,1/3),CF21)</f>
        <v>BAJO IMPUESTO</v>
      </c>
      <c r="P7" s="28">
        <f t="shared" si="9"/>
        <v>196</v>
      </c>
      <c r="Q7" s="28" t="str">
        <f>IF(SUM(F7:G7)&gt;2500,CF22,CG22)</f>
        <v>BAJO IMPUESTO</v>
      </c>
      <c r="R7" s="32" t="str">
        <f>IF(AVERAGE(E7:E18)-H17=50000,SQRT(D7),CE22)</f>
        <v>QUE CHICHARRON</v>
      </c>
      <c r="S7" s="33">
        <f t="shared" si="10"/>
        <v>6720</v>
      </c>
      <c r="T7" s="33">
        <f t="shared" si="11"/>
        <v>1680</v>
      </c>
    </row>
    <row r="8" spans="1:20" x14ac:dyDescent="0.25">
      <c r="A8" s="27">
        <v>5</v>
      </c>
      <c r="B8" s="28" t="s">
        <v>21</v>
      </c>
      <c r="C8" s="29">
        <v>5</v>
      </c>
      <c r="D8" s="30">
        <v>3800</v>
      </c>
      <c r="E8" s="31">
        <f t="shared" si="0"/>
        <v>19000</v>
      </c>
      <c r="F8" s="31">
        <f t="shared" si="1"/>
        <v>3040</v>
      </c>
      <c r="G8" s="31">
        <f t="shared" si="2"/>
        <v>570</v>
      </c>
      <c r="H8" s="31">
        <f t="shared" si="3"/>
        <v>22610</v>
      </c>
      <c r="I8" s="28" t="str">
        <f>IF(D8&gt;9000,CI23,CJ23)</f>
        <v>BARATO</v>
      </c>
      <c r="J8" s="40">
        <f t="shared" si="4"/>
        <v>61.644140029689765</v>
      </c>
      <c r="K8" s="41">
        <f t="shared" si="5"/>
        <v>5.333333333333333</v>
      </c>
      <c r="L8" s="40">
        <f t="shared" si="6"/>
        <v>22610</v>
      </c>
      <c r="M8" s="28">
        <f t="shared" si="7"/>
        <v>21000</v>
      </c>
      <c r="N8" s="28">
        <f t="shared" si="8"/>
        <v>0</v>
      </c>
      <c r="O8" s="40" t="str">
        <f>IF(E8&lt;5900,POWER(D8,1/3),CF22)</f>
        <v>BAJO IMPUESTO</v>
      </c>
      <c r="P8" s="28">
        <f t="shared" si="9"/>
        <v>133</v>
      </c>
      <c r="Q8" s="28" t="str">
        <f>IF(SUM(F8:G8)&gt;2500,CF23,CG23)</f>
        <v>BAJO IMPUESTO</v>
      </c>
      <c r="R8" s="32" t="str">
        <f>IF(AVERAGE(E8:E19)-H18=50000,SQRT(D8),CE23)</f>
        <v>QUE CHICHARRON</v>
      </c>
      <c r="S8" s="33">
        <f t="shared" si="10"/>
        <v>2280</v>
      </c>
      <c r="T8" s="33">
        <f t="shared" si="11"/>
        <v>475</v>
      </c>
    </row>
    <row r="9" spans="1:20" x14ac:dyDescent="0.25">
      <c r="A9" s="27">
        <v>6</v>
      </c>
      <c r="B9" s="28" t="s">
        <v>22</v>
      </c>
      <c r="C9" s="29">
        <v>8</v>
      </c>
      <c r="D9" s="30">
        <v>2300</v>
      </c>
      <c r="E9" s="31">
        <f t="shared" si="0"/>
        <v>18400</v>
      </c>
      <c r="F9" s="31">
        <f t="shared" si="1"/>
        <v>2944</v>
      </c>
      <c r="G9" s="31">
        <f t="shared" si="2"/>
        <v>552</v>
      </c>
      <c r="H9" s="31">
        <f t="shared" si="3"/>
        <v>21896</v>
      </c>
      <c r="I9" s="28" t="str">
        <f>IF(D9&gt;9000,CI24,CJ24)</f>
        <v>BARATO</v>
      </c>
      <c r="J9" s="40">
        <f t="shared" si="4"/>
        <v>47.958315233127195</v>
      </c>
      <c r="K9" s="41">
        <f t="shared" si="5"/>
        <v>5.333333333333333</v>
      </c>
      <c r="L9" s="40">
        <f t="shared" si="6"/>
        <v>21896</v>
      </c>
      <c r="M9" s="28">
        <f t="shared" si="7"/>
        <v>20400</v>
      </c>
      <c r="N9" s="28">
        <f t="shared" si="8"/>
        <v>0.2</v>
      </c>
      <c r="O9" s="40" t="str">
        <f>IF(E9&lt;5900,POWER(D9,1/3),CF23)</f>
        <v>BAJO IMPUESTO</v>
      </c>
      <c r="P9" s="28">
        <f t="shared" si="9"/>
        <v>80.5</v>
      </c>
      <c r="Q9" s="28" t="str">
        <f>IF(SUM(F9:G9)&gt;2500,CF24,CG24)</f>
        <v>BAJO IMPUESTO</v>
      </c>
      <c r="R9" s="32" t="str">
        <f>IF(AVERAGE(E9:E20)-H19=50000,SQRT(D9),CE24)</f>
        <v>QUE CHICHARRON</v>
      </c>
      <c r="S9" s="33">
        <f t="shared" si="10"/>
        <v>2208</v>
      </c>
      <c r="T9" s="33">
        <f t="shared" si="11"/>
        <v>460</v>
      </c>
    </row>
    <row r="10" spans="1:20" x14ac:dyDescent="0.25">
      <c r="A10" s="27">
        <v>7</v>
      </c>
      <c r="B10" s="28" t="s">
        <v>23</v>
      </c>
      <c r="C10" s="29">
        <v>3</v>
      </c>
      <c r="D10" s="30">
        <v>900</v>
      </c>
      <c r="E10" s="31">
        <f t="shared" si="0"/>
        <v>2700</v>
      </c>
      <c r="F10" s="31">
        <f t="shared" si="1"/>
        <v>432</v>
      </c>
      <c r="G10" s="31">
        <f t="shared" si="2"/>
        <v>81</v>
      </c>
      <c r="H10" s="31">
        <f t="shared" si="3"/>
        <v>3213</v>
      </c>
      <c r="I10" s="28" t="str">
        <f>IF(D10&gt;9000,CI25,CJ25)</f>
        <v>BARATO</v>
      </c>
      <c r="J10" s="40">
        <f t="shared" si="4"/>
        <v>30</v>
      </c>
      <c r="K10" s="41">
        <f t="shared" si="5"/>
        <v>5.333333333333333</v>
      </c>
      <c r="L10" s="40">
        <f t="shared" si="6"/>
        <v>3213</v>
      </c>
      <c r="M10" s="28">
        <f t="shared" si="7"/>
        <v>4700</v>
      </c>
      <c r="N10" s="28">
        <f t="shared" si="8"/>
        <v>0</v>
      </c>
      <c r="O10" s="40">
        <f>IF(E10&lt;5900,POWER(D10,1/3),CF24)</f>
        <v>9.6548938460562965</v>
      </c>
      <c r="P10" s="28">
        <f t="shared" si="9"/>
        <v>31.5</v>
      </c>
      <c r="Q10" s="28" t="str">
        <f>IF(SUM(F10:G10)&gt;2500,CF25,CG25)</f>
        <v>SOBRECOSTO</v>
      </c>
      <c r="R10" s="32" t="str">
        <f>IF(AVERAGE(E10:E21)-H20=50000,SQRT(D10),CE25)</f>
        <v>QUE CHICHARRON</v>
      </c>
      <c r="S10" s="33">
        <f t="shared" si="10"/>
        <v>324</v>
      </c>
      <c r="T10" s="33">
        <f t="shared" si="11"/>
        <v>81</v>
      </c>
    </row>
    <row r="11" spans="1:20" x14ac:dyDescent="0.25">
      <c r="A11" s="27">
        <v>8</v>
      </c>
      <c r="B11" s="34" t="s">
        <v>77</v>
      </c>
      <c r="C11" s="29">
        <v>11</v>
      </c>
      <c r="D11" s="30">
        <v>4010</v>
      </c>
      <c r="E11" s="31">
        <f t="shared" si="0"/>
        <v>44110</v>
      </c>
      <c r="F11" s="31">
        <f t="shared" si="1"/>
        <v>7057.6</v>
      </c>
      <c r="G11" s="31">
        <f t="shared" si="2"/>
        <v>1323.3000000000002</v>
      </c>
      <c r="H11" s="31">
        <f t="shared" si="3"/>
        <v>52490.9</v>
      </c>
      <c r="I11" s="28" t="str">
        <f>IF(D11&gt;9000,CI26,CJ26)</f>
        <v>BARATO</v>
      </c>
      <c r="J11" s="40">
        <f t="shared" si="4"/>
        <v>63.324560795950255</v>
      </c>
      <c r="K11" s="41">
        <f t="shared" si="5"/>
        <v>5.333333333333333</v>
      </c>
      <c r="L11" s="40">
        <f t="shared" si="6"/>
        <v>49866.354999999996</v>
      </c>
      <c r="M11" s="28">
        <f t="shared" si="7"/>
        <v>46110</v>
      </c>
      <c r="N11" s="28">
        <f t="shared" si="8"/>
        <v>0.27500000000000002</v>
      </c>
      <c r="O11" s="40" t="str">
        <f>IF(E11&lt;5900,POWER(D11,1/3),CF25)</f>
        <v>BAJO IMPUESTO</v>
      </c>
      <c r="P11" s="28">
        <f t="shared" si="9"/>
        <v>140.35</v>
      </c>
      <c r="Q11" s="28" t="str">
        <f>IF(SUM(F11:G11)&gt;2500,CF26,CG26)</f>
        <v>BAJO IMPUESTO</v>
      </c>
      <c r="R11" s="32" t="str">
        <f>IF(AVERAGE(E11:E22)-H21=50000,SQRT(D11),CE26)</f>
        <v>QUE CHICHARRON</v>
      </c>
      <c r="S11" s="33">
        <f t="shared" si="10"/>
        <v>5293.2000000000007</v>
      </c>
      <c r="T11" s="33">
        <f t="shared" si="11"/>
        <v>1102.75</v>
      </c>
    </row>
    <row r="12" spans="1:20" x14ac:dyDescent="0.25">
      <c r="A12" s="27">
        <v>9</v>
      </c>
      <c r="B12" s="28" t="s">
        <v>24</v>
      </c>
      <c r="C12" s="29">
        <v>7</v>
      </c>
      <c r="D12" s="30">
        <v>2900</v>
      </c>
      <c r="E12" s="31">
        <f t="shared" si="0"/>
        <v>20300</v>
      </c>
      <c r="F12" s="31">
        <f t="shared" si="1"/>
        <v>3248</v>
      </c>
      <c r="G12" s="31">
        <f t="shared" si="2"/>
        <v>609</v>
      </c>
      <c r="H12" s="31">
        <f t="shared" si="3"/>
        <v>24157</v>
      </c>
      <c r="I12" s="28" t="str">
        <f>IF(D12&gt;9000,CI27,CJ27)</f>
        <v>BARATO</v>
      </c>
      <c r="J12" s="40">
        <f t="shared" si="4"/>
        <v>53.851648071345039</v>
      </c>
      <c r="K12" s="41">
        <f t="shared" si="5"/>
        <v>5.333333333333333</v>
      </c>
      <c r="L12" s="40">
        <f t="shared" si="6"/>
        <v>24157</v>
      </c>
      <c r="M12" s="28">
        <f t="shared" si="7"/>
        <v>22300</v>
      </c>
      <c r="N12" s="28">
        <f t="shared" si="8"/>
        <v>0</v>
      </c>
      <c r="O12" s="40" t="str">
        <f>IF(E12&lt;5900,POWER(D12,1/3),CF26)</f>
        <v>BAJO IMPUESTO</v>
      </c>
      <c r="P12" s="28">
        <f t="shared" si="9"/>
        <v>101.5</v>
      </c>
      <c r="Q12" s="28" t="str">
        <f>IF(SUM(F12:G12)&gt;2500,CF27,CG27)</f>
        <v>BAJO IMPUESTO</v>
      </c>
      <c r="R12" s="32" t="str">
        <f>IF(AVERAGE(E12:E23)-H22=50000,SQRT(D12),CE27)</f>
        <v>QUE CHICHARRON</v>
      </c>
      <c r="S12" s="33">
        <f t="shared" si="10"/>
        <v>2436</v>
      </c>
      <c r="T12" s="33">
        <f t="shared" si="11"/>
        <v>507.5</v>
      </c>
    </row>
    <row r="13" spans="1:20" x14ac:dyDescent="0.25">
      <c r="A13" s="27">
        <v>10</v>
      </c>
      <c r="B13" s="28" t="s">
        <v>25</v>
      </c>
      <c r="C13" s="29">
        <v>6</v>
      </c>
      <c r="D13" s="30">
        <v>4600</v>
      </c>
      <c r="E13" s="31">
        <f t="shared" si="0"/>
        <v>27600</v>
      </c>
      <c r="F13" s="31">
        <f t="shared" si="1"/>
        <v>4416</v>
      </c>
      <c r="G13" s="31">
        <f t="shared" si="2"/>
        <v>828</v>
      </c>
      <c r="H13" s="31">
        <f t="shared" si="3"/>
        <v>32844</v>
      </c>
      <c r="I13" s="28" t="str">
        <f>IF(D13&gt;9000,CI28,CJ28)</f>
        <v>BARATO</v>
      </c>
      <c r="J13" s="40">
        <f t="shared" si="4"/>
        <v>67.823299831252683</v>
      </c>
      <c r="K13" s="41">
        <f t="shared" si="5"/>
        <v>5.333333333333333</v>
      </c>
      <c r="L13" s="40">
        <f t="shared" si="6"/>
        <v>32844</v>
      </c>
      <c r="M13" s="28">
        <f t="shared" si="7"/>
        <v>29600</v>
      </c>
      <c r="N13" s="28">
        <f t="shared" si="8"/>
        <v>0</v>
      </c>
      <c r="O13" s="40" t="str">
        <f>IF(E13&lt;5900,POWER(D13,1/3),CF27)</f>
        <v>BAJO IMPUESTO</v>
      </c>
      <c r="P13" s="28">
        <f t="shared" si="9"/>
        <v>161</v>
      </c>
      <c r="Q13" s="28" t="str">
        <f>IF(SUM(F13:G13)&gt;2500,CF28,CG28)</f>
        <v>BAJO IMPUESTO</v>
      </c>
      <c r="R13" s="32" t="str">
        <f>IF(AVERAGE(E13:E24)-H23=50000,SQRT(D13),CE28)</f>
        <v>QUE CHICHARRON</v>
      </c>
      <c r="S13" s="33">
        <f t="shared" si="10"/>
        <v>3312</v>
      </c>
      <c r="T13" s="33">
        <f t="shared" si="11"/>
        <v>690</v>
      </c>
    </row>
    <row r="14" spans="1:20" x14ac:dyDescent="0.25">
      <c r="A14" s="27">
        <v>11</v>
      </c>
      <c r="B14" s="34" t="s">
        <v>75</v>
      </c>
      <c r="C14" s="29">
        <v>9</v>
      </c>
      <c r="D14" s="30">
        <v>9800</v>
      </c>
      <c r="E14" s="31">
        <f t="shared" si="0"/>
        <v>88200</v>
      </c>
      <c r="F14" s="31">
        <f t="shared" si="1"/>
        <v>14112</v>
      </c>
      <c r="G14" s="31">
        <f t="shared" si="2"/>
        <v>2646</v>
      </c>
      <c r="H14" s="31">
        <f t="shared" si="3"/>
        <v>104958</v>
      </c>
      <c r="I14" s="28" t="str">
        <f>IF(D14&gt;9000,CI29,CJ29)</f>
        <v>COSTOSO</v>
      </c>
      <c r="J14" s="40">
        <f t="shared" si="4"/>
        <v>98.994949366116657</v>
      </c>
      <c r="K14" s="41">
        <f t="shared" si="5"/>
        <v>37340352</v>
      </c>
      <c r="L14" s="40">
        <f t="shared" si="6"/>
        <v>99710.099999999991</v>
      </c>
      <c r="M14" s="28">
        <f t="shared" si="7"/>
        <v>90200</v>
      </c>
      <c r="N14" s="28">
        <f t="shared" si="8"/>
        <v>0.22499999999999998</v>
      </c>
      <c r="O14" s="40" t="str">
        <f>IF(E14&lt;5900,POWER(D14,1/3),CF28)</f>
        <v>BAJO IMPUESTO</v>
      </c>
      <c r="P14" s="28">
        <f t="shared" si="9"/>
        <v>343</v>
      </c>
      <c r="Q14" s="28" t="str">
        <f>IF(SUM(F14:G14)&gt;2500,CF29,CG29)</f>
        <v>BAJO IMPUESTO</v>
      </c>
      <c r="R14" s="32" t="str">
        <f>IF(AVERAGE(E14:E25)-H24=50000,SQRT(D14),CE29)</f>
        <v>QUE CHICHARRON</v>
      </c>
      <c r="S14" s="33">
        <f t="shared" si="10"/>
        <v>14112</v>
      </c>
      <c r="T14" s="33">
        <f t="shared" si="11"/>
        <v>2646</v>
      </c>
    </row>
    <row r="15" spans="1:20" x14ac:dyDescent="0.25">
      <c r="A15" s="27">
        <v>12</v>
      </c>
      <c r="B15" s="34" t="s">
        <v>78</v>
      </c>
      <c r="C15" s="29">
        <v>2</v>
      </c>
      <c r="D15" s="30">
        <v>10600</v>
      </c>
      <c r="E15" s="31">
        <f t="shared" si="0"/>
        <v>21200</v>
      </c>
      <c r="F15" s="31">
        <f t="shared" si="1"/>
        <v>3392</v>
      </c>
      <c r="G15" s="31">
        <f t="shared" si="2"/>
        <v>636</v>
      </c>
      <c r="H15" s="31">
        <f t="shared" si="3"/>
        <v>25228</v>
      </c>
      <c r="I15" s="28" t="str">
        <f>IF(D15&gt;9000,CI30,CJ30)</f>
        <v>COSTOSO</v>
      </c>
      <c r="J15" s="40">
        <f t="shared" si="4"/>
        <v>102.95630140987001</v>
      </c>
      <c r="K15" s="41">
        <f t="shared" si="5"/>
        <v>5.333333333333333</v>
      </c>
      <c r="L15" s="40">
        <f t="shared" si="6"/>
        <v>25228</v>
      </c>
      <c r="M15" s="28">
        <f>IF(F15=4060,CH30,SUM(E15+2000))</f>
        <v>23200</v>
      </c>
      <c r="N15" s="28">
        <f t="shared" si="8"/>
        <v>0</v>
      </c>
      <c r="O15" s="40" t="str">
        <f>IF(E15&lt;5900,POWER(D15,1/3),CF29)</f>
        <v>BAJO IMPUESTO</v>
      </c>
      <c r="P15" s="28">
        <f t="shared" si="9"/>
        <v>371</v>
      </c>
      <c r="Q15" s="28" t="str">
        <f>IF(SUM(F15:G15)&gt;2500,CF30,CG30)</f>
        <v>BAJO IMPUESTO</v>
      </c>
      <c r="R15" s="32" t="str">
        <f>IF(AVERAGE(E15:E26)-H25=50000,SQRT(D15),CE30)</f>
        <v>QUE CHICHARRON</v>
      </c>
      <c r="S15" s="33">
        <f t="shared" si="10"/>
        <v>2544</v>
      </c>
      <c r="T15" s="33">
        <f t="shared" si="11"/>
        <v>530</v>
      </c>
    </row>
    <row r="16" spans="1:20" x14ac:dyDescent="0.25">
      <c r="A16" s="38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9"/>
    </row>
    <row r="17" spans="1:88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</row>
    <row r="18" spans="1:8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O18" s="7"/>
      <c r="P18" s="7"/>
      <c r="Q18" s="7"/>
      <c r="R18" s="7"/>
      <c r="S18" s="6"/>
      <c r="T18" s="6"/>
    </row>
    <row r="19" spans="1:88" ht="23.25" x14ac:dyDescent="0.25">
      <c r="A19" s="2" t="s">
        <v>81</v>
      </c>
      <c r="B19" s="1"/>
      <c r="C19" s="1"/>
      <c r="D19" s="1"/>
      <c r="E19" s="1"/>
      <c r="F19" s="1"/>
      <c r="G19" s="1"/>
      <c r="H19" s="1"/>
      <c r="I19" s="1"/>
      <c r="L19" s="1"/>
      <c r="M19" s="1"/>
      <c r="O19" s="1"/>
      <c r="P19" s="1"/>
      <c r="S19" s="1"/>
      <c r="T19" s="1"/>
      <c r="CE19" s="7" t="s">
        <v>94</v>
      </c>
      <c r="CF19" s="1" t="s">
        <v>92</v>
      </c>
      <c r="CG19" s="1" t="s">
        <v>93</v>
      </c>
      <c r="CH19" t="s">
        <v>91</v>
      </c>
      <c r="CI19" s="1" t="s">
        <v>89</v>
      </c>
      <c r="CJ19" s="1" t="s">
        <v>90</v>
      </c>
    </row>
    <row r="20" spans="1:88" ht="23.25" x14ac:dyDescent="0.25">
      <c r="A20" s="2" t="s">
        <v>82</v>
      </c>
      <c r="B20" s="1"/>
      <c r="C20" s="1"/>
      <c r="D20" s="1"/>
      <c r="E20" s="1"/>
      <c r="F20" s="1"/>
      <c r="G20" s="1"/>
      <c r="H20" s="1"/>
      <c r="I20" s="1"/>
      <c r="L20" s="1"/>
      <c r="O20" s="1"/>
      <c r="P20" s="1"/>
      <c r="S20" s="1"/>
      <c r="T20" s="1"/>
      <c r="CE20" s="7" t="s">
        <v>94</v>
      </c>
      <c r="CF20" s="1" t="s">
        <v>92</v>
      </c>
      <c r="CG20" s="1" t="s">
        <v>93</v>
      </c>
      <c r="CH20" t="s">
        <v>91</v>
      </c>
      <c r="CI20" s="1" t="s">
        <v>89</v>
      </c>
      <c r="CJ20" s="1" t="s">
        <v>90</v>
      </c>
    </row>
    <row r="21" spans="1:88" ht="23.25" x14ac:dyDescent="0.25">
      <c r="A21" s="2" t="s">
        <v>83</v>
      </c>
      <c r="B21" s="1"/>
      <c r="C21" s="1"/>
      <c r="D21" s="1"/>
      <c r="E21" s="1"/>
      <c r="F21" s="1"/>
      <c r="G21" s="1"/>
      <c r="H21" s="1"/>
      <c r="I21" s="1"/>
      <c r="L21" s="1"/>
      <c r="O21" s="1"/>
      <c r="P21" s="1"/>
      <c r="S21" s="1"/>
      <c r="T21" s="1"/>
      <c r="CE21" s="7" t="s">
        <v>94</v>
      </c>
      <c r="CF21" s="1" t="s">
        <v>92</v>
      </c>
      <c r="CG21" s="1" t="s">
        <v>93</v>
      </c>
      <c r="CH21" t="s">
        <v>91</v>
      </c>
      <c r="CI21" s="1" t="s">
        <v>89</v>
      </c>
      <c r="CJ21" s="1" t="s">
        <v>90</v>
      </c>
    </row>
    <row r="22" spans="1:88" ht="23.25" x14ac:dyDescent="0.25">
      <c r="A22" s="2" t="s">
        <v>84</v>
      </c>
      <c r="B22" s="1"/>
      <c r="C22" s="1"/>
      <c r="D22" s="1"/>
      <c r="E22" s="1"/>
      <c r="F22" s="1"/>
      <c r="G22" s="1"/>
      <c r="H22" s="1"/>
      <c r="I22" s="1"/>
      <c r="L22" s="1"/>
      <c r="O22" s="1"/>
      <c r="P22" s="1"/>
      <c r="S22" s="1"/>
      <c r="T22" s="1"/>
      <c r="CE22" s="7" t="s">
        <v>94</v>
      </c>
      <c r="CF22" s="1" t="s">
        <v>92</v>
      </c>
      <c r="CG22" s="1" t="s">
        <v>93</v>
      </c>
      <c r="CH22" t="s">
        <v>91</v>
      </c>
      <c r="CI22" s="1" t="s">
        <v>89</v>
      </c>
      <c r="CJ22" s="1" t="s">
        <v>90</v>
      </c>
    </row>
    <row r="23" spans="1:88" ht="23.25" x14ac:dyDescent="0.25">
      <c r="A23" s="2" t="s">
        <v>85</v>
      </c>
      <c r="B23" s="1"/>
      <c r="C23" s="1"/>
      <c r="D23" s="1"/>
      <c r="E23" s="1"/>
      <c r="F23" s="1"/>
      <c r="G23" s="1"/>
      <c r="H23" s="1"/>
      <c r="I23" s="1"/>
      <c r="L23" s="1"/>
      <c r="O23" s="1"/>
      <c r="P23" s="1"/>
      <c r="S23" s="1"/>
      <c r="T23" s="1"/>
      <c r="CE23" s="7" t="s">
        <v>94</v>
      </c>
      <c r="CF23" s="1" t="s">
        <v>92</v>
      </c>
      <c r="CG23" s="1" t="s">
        <v>93</v>
      </c>
      <c r="CH23" t="s">
        <v>91</v>
      </c>
      <c r="CI23" s="1" t="s">
        <v>89</v>
      </c>
      <c r="CJ23" s="1" t="s">
        <v>90</v>
      </c>
    </row>
    <row r="24" spans="1:88" ht="23.25" x14ac:dyDescent="0.25">
      <c r="A24" s="2" t="s">
        <v>27</v>
      </c>
      <c r="B24" s="1"/>
      <c r="C24" s="1"/>
      <c r="D24" s="1"/>
      <c r="E24" s="1"/>
      <c r="F24" s="1"/>
      <c r="G24" s="1"/>
      <c r="H24" s="1"/>
      <c r="I24" s="1"/>
      <c r="L24" s="1"/>
      <c r="O24" s="1"/>
      <c r="P24" s="1"/>
      <c r="S24" s="1"/>
      <c r="T24" s="1"/>
      <c r="CE24" s="7" t="s">
        <v>94</v>
      </c>
      <c r="CF24" s="1" t="s">
        <v>92</v>
      </c>
      <c r="CG24" s="1" t="s">
        <v>93</v>
      </c>
      <c r="CH24" t="s">
        <v>91</v>
      </c>
      <c r="CI24" s="1" t="s">
        <v>89</v>
      </c>
      <c r="CJ24" s="1" t="s">
        <v>90</v>
      </c>
    </row>
    <row r="25" spans="1:88" ht="23.25" x14ac:dyDescent="0.25">
      <c r="A25" s="2" t="s">
        <v>86</v>
      </c>
      <c r="B25" s="1"/>
      <c r="C25" s="1"/>
      <c r="D25" s="1"/>
      <c r="E25" s="1"/>
      <c r="F25" s="1"/>
      <c r="G25" s="1"/>
      <c r="H25" s="1"/>
      <c r="I25" s="1"/>
      <c r="L25" s="1"/>
      <c r="O25" s="1"/>
      <c r="P25" s="1"/>
      <c r="S25" s="1"/>
      <c r="T25" s="1"/>
      <c r="CE25" s="7" t="s">
        <v>94</v>
      </c>
      <c r="CF25" s="1" t="s">
        <v>92</v>
      </c>
      <c r="CG25" s="1" t="s">
        <v>93</v>
      </c>
      <c r="CH25" t="s">
        <v>91</v>
      </c>
      <c r="CI25" s="1" t="s">
        <v>89</v>
      </c>
      <c r="CJ25" s="1" t="s">
        <v>90</v>
      </c>
    </row>
    <row r="26" spans="1:88" ht="23.25" x14ac:dyDescent="0.25">
      <c r="A26" s="2" t="s">
        <v>28</v>
      </c>
      <c r="B26" s="1"/>
      <c r="C26" s="1"/>
      <c r="D26" s="1"/>
      <c r="E26" s="1"/>
      <c r="F26" s="1"/>
      <c r="G26" s="1"/>
      <c r="H26" s="1"/>
      <c r="I26" s="1"/>
      <c r="L26" s="1"/>
      <c r="O26" s="1"/>
      <c r="P26" s="1"/>
      <c r="S26" s="1"/>
      <c r="T26" s="1"/>
      <c r="CE26" s="7" t="s">
        <v>94</v>
      </c>
      <c r="CF26" s="1" t="s">
        <v>92</v>
      </c>
      <c r="CG26" s="1" t="s">
        <v>93</v>
      </c>
      <c r="CH26" t="s">
        <v>91</v>
      </c>
      <c r="CI26" s="1" t="s">
        <v>89</v>
      </c>
      <c r="CJ26" s="1" t="s">
        <v>90</v>
      </c>
    </row>
    <row r="27" spans="1:88" ht="23.25" x14ac:dyDescent="0.25">
      <c r="A27" s="2" t="s">
        <v>29</v>
      </c>
      <c r="B27" s="1"/>
      <c r="C27" s="1"/>
      <c r="D27" s="1"/>
      <c r="E27" s="1"/>
      <c r="F27" s="1"/>
      <c r="G27" s="1"/>
      <c r="H27" s="1"/>
      <c r="I27" s="1"/>
      <c r="L27" s="1"/>
      <c r="O27" s="1"/>
      <c r="P27" s="1"/>
      <c r="S27" s="1"/>
      <c r="T27" s="1"/>
      <c r="CE27" s="7" t="s">
        <v>94</v>
      </c>
      <c r="CF27" s="1" t="s">
        <v>92</v>
      </c>
      <c r="CG27" s="1" t="s">
        <v>93</v>
      </c>
      <c r="CH27" t="s">
        <v>91</v>
      </c>
      <c r="CI27" s="1" t="s">
        <v>89</v>
      </c>
      <c r="CJ27" s="1" t="s">
        <v>90</v>
      </c>
    </row>
    <row r="28" spans="1:88" ht="23.25" x14ac:dyDescent="0.25">
      <c r="A28" s="2" t="s">
        <v>30</v>
      </c>
      <c r="B28" s="1"/>
      <c r="C28" s="1"/>
      <c r="D28" s="1"/>
      <c r="E28" s="1"/>
      <c r="F28" s="1"/>
      <c r="G28" s="1"/>
      <c r="H28" s="1"/>
      <c r="I28" s="1"/>
      <c r="L28" s="1"/>
      <c r="O28" s="1"/>
      <c r="P28" s="1"/>
      <c r="S28" s="1"/>
      <c r="T28" s="1"/>
      <c r="CE28" s="7" t="s">
        <v>94</v>
      </c>
      <c r="CF28" s="1" t="s">
        <v>92</v>
      </c>
      <c r="CG28" s="1" t="s">
        <v>93</v>
      </c>
      <c r="CH28" t="s">
        <v>91</v>
      </c>
      <c r="CI28" s="1" t="s">
        <v>89</v>
      </c>
      <c r="CJ28" s="1" t="s">
        <v>90</v>
      </c>
    </row>
    <row r="29" spans="1:88" ht="23.25" x14ac:dyDescent="0.25">
      <c r="A29" s="2" t="s">
        <v>31</v>
      </c>
      <c r="B29" s="1"/>
      <c r="C29" s="1"/>
      <c r="D29" s="1"/>
      <c r="E29" s="1"/>
      <c r="F29" s="1"/>
      <c r="G29" s="1"/>
      <c r="H29" s="1"/>
      <c r="I29" s="1"/>
      <c r="L29" s="1"/>
      <c r="O29" s="1"/>
      <c r="P29" s="1"/>
      <c r="S29" s="1"/>
      <c r="T29" s="1"/>
      <c r="CE29" s="7" t="s">
        <v>94</v>
      </c>
      <c r="CF29" s="1" t="s">
        <v>92</v>
      </c>
      <c r="CG29" s="1" t="s">
        <v>93</v>
      </c>
      <c r="CH29" t="s">
        <v>91</v>
      </c>
      <c r="CI29" s="1" t="s">
        <v>89</v>
      </c>
      <c r="CJ29" s="1" t="s">
        <v>90</v>
      </c>
    </row>
    <row r="30" spans="1:88" ht="23.25" x14ac:dyDescent="0.25">
      <c r="A30" s="2" t="s">
        <v>87</v>
      </c>
      <c r="B30" s="1"/>
      <c r="C30" s="1"/>
      <c r="D30" s="8"/>
      <c r="E30" s="1"/>
      <c r="F30" s="1"/>
      <c r="G30" s="1"/>
      <c r="H30" s="1"/>
      <c r="I30" s="1"/>
      <c r="L30" s="1"/>
      <c r="O30" s="1"/>
      <c r="P30" s="1"/>
      <c r="S30" s="1"/>
      <c r="T30" s="1"/>
      <c r="CE30" s="7" t="s">
        <v>94</v>
      </c>
      <c r="CF30" s="1" t="s">
        <v>92</v>
      </c>
      <c r="CG30" s="1" t="s">
        <v>93</v>
      </c>
      <c r="CH30" t="s">
        <v>91</v>
      </c>
      <c r="CI30" s="1" t="s">
        <v>89</v>
      </c>
      <c r="CJ30" s="1" t="s">
        <v>90</v>
      </c>
    </row>
    <row r="34" spans="8:8" x14ac:dyDescent="0.25">
      <c r="H34" t="s">
        <v>88</v>
      </c>
    </row>
  </sheetData>
  <mergeCells count="2">
    <mergeCell ref="B1:T2"/>
    <mergeCell ref="A16:T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Condicionales 1</vt:lpstr>
      <vt:lpstr>Condicionales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</dc:creator>
  <cp:lastModifiedBy>Aleg448</cp:lastModifiedBy>
  <dcterms:created xsi:type="dcterms:W3CDTF">2014-06-25T15:41:48Z</dcterms:created>
  <dcterms:modified xsi:type="dcterms:W3CDTF">2014-07-14T23:05:41Z</dcterms:modified>
</cp:coreProperties>
</file>